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farrbuero\ownCloud - Kutscher,Ilona@bistum-os.churchx.de (2) (2)\Pfarrbüro Belm\Homepage\"/>
    </mc:Choice>
  </mc:AlternateContent>
  <xr:revisionPtr revIDLastSave="0" documentId="8_{79C63B5D-4474-4FF8-BADE-1DB4AAC722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Zusammenfassung" sheetId="13" r:id="rId1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1" l="1"/>
  <c r="M20" i="13"/>
  <c r="L20" i="13"/>
  <c r="K20" i="13"/>
  <c r="J20" i="13"/>
  <c r="I20" i="13"/>
  <c r="H20" i="13"/>
  <c r="G20" i="13"/>
  <c r="F20" i="13"/>
  <c r="E20" i="13"/>
  <c r="D20" i="13"/>
  <c r="C20" i="13"/>
  <c r="B20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N20" i="13"/>
  <c r="N19" i="13"/>
  <c r="A19" i="12"/>
  <c r="I8" i="2"/>
  <c r="I8" i="3"/>
  <c r="I8" i="4"/>
  <c r="I8" i="5"/>
  <c r="I8" i="6"/>
  <c r="I8" i="7"/>
  <c r="I8" i="8"/>
  <c r="I8" i="9"/>
  <c r="I8" i="10"/>
  <c r="I8" i="11"/>
  <c r="I8" i="12"/>
  <c r="D8" i="2"/>
  <c r="D8" i="3"/>
  <c r="D8" i="4"/>
  <c r="D8" i="5"/>
  <c r="D8" i="6"/>
  <c r="D8" i="7"/>
  <c r="D8" i="8"/>
  <c r="D8" i="9"/>
  <c r="D8" i="10"/>
  <c r="D8" i="11"/>
  <c r="D8" i="12"/>
  <c r="B19" i="12"/>
  <c r="K19" i="12"/>
  <c r="A20" i="12"/>
  <c r="C8" i="2"/>
  <c r="C8" i="3"/>
  <c r="C8" i="4"/>
  <c r="C8" i="5"/>
  <c r="C8" i="6"/>
  <c r="C8" i="7"/>
  <c r="C8" i="8"/>
  <c r="C8" i="9"/>
  <c r="C8" i="10"/>
  <c r="C8" i="11"/>
  <c r="C8" i="12"/>
  <c r="E8" i="2"/>
  <c r="E8" i="3"/>
  <c r="E8" i="4"/>
  <c r="E8" i="5"/>
  <c r="E8" i="6"/>
  <c r="E8" i="7"/>
  <c r="E8" i="8"/>
  <c r="E8" i="9"/>
  <c r="E8" i="10"/>
  <c r="E8" i="11"/>
  <c r="E8" i="12"/>
  <c r="B20" i="12"/>
  <c r="K20" i="12"/>
  <c r="A21" i="12"/>
  <c r="F8" i="2"/>
  <c r="F8" i="3"/>
  <c r="F8" i="4"/>
  <c r="F8" i="5"/>
  <c r="F8" i="6"/>
  <c r="F8" i="7"/>
  <c r="F8" i="8"/>
  <c r="F8" i="9"/>
  <c r="F8" i="10"/>
  <c r="F8" i="11"/>
  <c r="F8" i="12"/>
  <c r="H8" i="2"/>
  <c r="H8" i="3"/>
  <c r="H8" i="4"/>
  <c r="H8" i="5"/>
  <c r="H8" i="6"/>
  <c r="H8" i="7"/>
  <c r="H8" i="8"/>
  <c r="H8" i="9"/>
  <c r="H8" i="10"/>
  <c r="H8" i="11"/>
  <c r="H8" i="12"/>
  <c r="B21" i="12"/>
  <c r="K21" i="12"/>
  <c r="A22" i="12"/>
  <c r="G8" i="2"/>
  <c r="G8" i="3"/>
  <c r="G8" i="4"/>
  <c r="G8" i="5"/>
  <c r="G8" i="6"/>
  <c r="G8" i="7"/>
  <c r="G8" i="8"/>
  <c r="G8" i="9"/>
  <c r="G8" i="10"/>
  <c r="G8" i="11"/>
  <c r="G8" i="12"/>
  <c r="B22" i="12"/>
  <c r="K22" i="12"/>
  <c r="A23" i="12"/>
  <c r="B23" i="12"/>
  <c r="K23" i="12"/>
  <c r="A24" i="12"/>
  <c r="B24" i="12"/>
  <c r="K24" i="12"/>
  <c r="A25" i="12"/>
  <c r="B25" i="12"/>
  <c r="K25" i="12"/>
  <c r="A26" i="12"/>
  <c r="B26" i="12"/>
  <c r="K26" i="12"/>
  <c r="A27" i="12"/>
  <c r="B27" i="12"/>
  <c r="K27" i="12"/>
  <c r="A28" i="12"/>
  <c r="B28" i="12"/>
  <c r="K28" i="12"/>
  <c r="A29" i="12"/>
  <c r="B29" i="12"/>
  <c r="K29" i="12"/>
  <c r="A30" i="12"/>
  <c r="B30" i="12"/>
  <c r="K30" i="12"/>
  <c r="A31" i="12"/>
  <c r="B31" i="12"/>
  <c r="K31" i="12"/>
  <c r="A32" i="12"/>
  <c r="B32" i="12"/>
  <c r="K32" i="12"/>
  <c r="A33" i="12"/>
  <c r="B33" i="12"/>
  <c r="K33" i="12"/>
  <c r="A34" i="12"/>
  <c r="B34" i="12"/>
  <c r="K34" i="12"/>
  <c r="A35" i="12"/>
  <c r="B35" i="12"/>
  <c r="K35" i="12"/>
  <c r="A36" i="12"/>
  <c r="B36" i="12"/>
  <c r="K36" i="12"/>
  <c r="A37" i="12"/>
  <c r="B37" i="12"/>
  <c r="K37" i="12"/>
  <c r="A38" i="12"/>
  <c r="B38" i="12"/>
  <c r="K38" i="12"/>
  <c r="A39" i="12"/>
  <c r="B39" i="12"/>
  <c r="K39" i="12"/>
  <c r="A40" i="12"/>
  <c r="B40" i="12"/>
  <c r="K40" i="12"/>
  <c r="A41" i="12"/>
  <c r="B41" i="12"/>
  <c r="K41" i="12"/>
  <c r="A42" i="12"/>
  <c r="K42" i="12"/>
  <c r="A43" i="12"/>
  <c r="K43" i="12"/>
  <c r="A44" i="12"/>
  <c r="K44" i="12"/>
  <c r="A45" i="12"/>
  <c r="B45" i="12"/>
  <c r="K45" i="12"/>
  <c r="A46" i="12"/>
  <c r="B46" i="12"/>
  <c r="K46" i="12"/>
  <c r="A47" i="12"/>
  <c r="B47" i="12"/>
  <c r="K47" i="12"/>
  <c r="A48" i="12"/>
  <c r="B48" i="12"/>
  <c r="K48" i="12"/>
  <c r="A49" i="12"/>
  <c r="K49" i="12"/>
  <c r="K51" i="12"/>
  <c r="A19" i="11"/>
  <c r="B19" i="11"/>
  <c r="K19" i="11"/>
  <c r="A20" i="11"/>
  <c r="B20" i="11"/>
  <c r="K20" i="11"/>
  <c r="A21" i="11"/>
  <c r="B21" i="11"/>
  <c r="K21" i="11"/>
  <c r="A22" i="11"/>
  <c r="B22" i="11"/>
  <c r="K22" i="11"/>
  <c r="A23" i="11"/>
  <c r="B23" i="11"/>
  <c r="K23" i="11"/>
  <c r="A24" i="11"/>
  <c r="B24" i="11"/>
  <c r="K24" i="11"/>
  <c r="A25" i="11"/>
  <c r="B25" i="11"/>
  <c r="K25" i="11"/>
  <c r="A26" i="11"/>
  <c r="B26" i="11"/>
  <c r="K26" i="11"/>
  <c r="A27" i="11"/>
  <c r="B27" i="11"/>
  <c r="K27" i="11"/>
  <c r="A28" i="11"/>
  <c r="B28" i="11"/>
  <c r="K28" i="11"/>
  <c r="A29" i="11"/>
  <c r="B29" i="11"/>
  <c r="K29" i="11"/>
  <c r="A30" i="11"/>
  <c r="B30" i="11"/>
  <c r="K30" i="11"/>
  <c r="A31" i="11"/>
  <c r="B31" i="11"/>
  <c r="K31" i="11"/>
  <c r="A32" i="11"/>
  <c r="B32" i="11"/>
  <c r="K32" i="11"/>
  <c r="A33" i="11"/>
  <c r="B33" i="11"/>
  <c r="K33" i="11"/>
  <c r="A34" i="11"/>
  <c r="B34" i="11"/>
  <c r="K34" i="11"/>
  <c r="A35" i="11"/>
  <c r="B35" i="11"/>
  <c r="K35" i="11"/>
  <c r="A36" i="11"/>
  <c r="B36" i="11"/>
  <c r="K36" i="11"/>
  <c r="A37" i="11"/>
  <c r="B37" i="11"/>
  <c r="K37" i="11"/>
  <c r="A38" i="11"/>
  <c r="B38" i="11"/>
  <c r="K38" i="11"/>
  <c r="A39" i="11"/>
  <c r="B39" i="11"/>
  <c r="K39" i="11"/>
  <c r="A40" i="11"/>
  <c r="B40" i="11"/>
  <c r="K40" i="11"/>
  <c r="A41" i="11"/>
  <c r="B41" i="11"/>
  <c r="K41" i="11"/>
  <c r="A42" i="11"/>
  <c r="B42" i="11"/>
  <c r="K42" i="11"/>
  <c r="A43" i="11"/>
  <c r="B43" i="11"/>
  <c r="K43" i="11"/>
  <c r="A44" i="11"/>
  <c r="B44" i="11"/>
  <c r="K44" i="11"/>
  <c r="A45" i="11"/>
  <c r="B45" i="11"/>
  <c r="K45" i="11"/>
  <c r="A46" i="11"/>
  <c r="B46" i="11"/>
  <c r="K46" i="11"/>
  <c r="A47" i="11"/>
  <c r="B47" i="11"/>
  <c r="K47" i="11"/>
  <c r="A48" i="11"/>
  <c r="B48" i="11"/>
  <c r="K48" i="11"/>
  <c r="A49" i="11"/>
  <c r="K49" i="11"/>
  <c r="K51" i="11"/>
  <c r="A19" i="10"/>
  <c r="B19" i="10"/>
  <c r="K19" i="10"/>
  <c r="A20" i="10"/>
  <c r="B20" i="10"/>
  <c r="K20" i="10"/>
  <c r="A21" i="10"/>
  <c r="K21" i="10"/>
  <c r="A22" i="10"/>
  <c r="B22" i="10"/>
  <c r="K22" i="10"/>
  <c r="A23" i="10"/>
  <c r="B23" i="10"/>
  <c r="K23" i="10"/>
  <c r="A24" i="10"/>
  <c r="B24" i="10"/>
  <c r="K24" i="10"/>
  <c r="A25" i="10"/>
  <c r="B25" i="10"/>
  <c r="K25" i="10"/>
  <c r="A26" i="10"/>
  <c r="B26" i="10"/>
  <c r="K26" i="10"/>
  <c r="A27" i="10"/>
  <c r="B27" i="10"/>
  <c r="K27" i="10"/>
  <c r="A28" i="10"/>
  <c r="B28" i="10"/>
  <c r="K28" i="10"/>
  <c r="A29" i="10"/>
  <c r="B29" i="10"/>
  <c r="K29" i="10"/>
  <c r="A30" i="10"/>
  <c r="B30" i="10"/>
  <c r="K30" i="10"/>
  <c r="A31" i="10"/>
  <c r="B31" i="10"/>
  <c r="K31" i="10"/>
  <c r="A32" i="10"/>
  <c r="B32" i="10"/>
  <c r="K32" i="10"/>
  <c r="A33" i="10"/>
  <c r="B33" i="10"/>
  <c r="K33" i="10"/>
  <c r="A34" i="10"/>
  <c r="B34" i="10"/>
  <c r="K34" i="10"/>
  <c r="A35" i="10"/>
  <c r="B35" i="10"/>
  <c r="K35" i="10"/>
  <c r="A36" i="10"/>
  <c r="B36" i="10"/>
  <c r="K36" i="10"/>
  <c r="A37" i="10"/>
  <c r="B37" i="10"/>
  <c r="K37" i="10"/>
  <c r="A38" i="10"/>
  <c r="B38" i="10"/>
  <c r="K38" i="10"/>
  <c r="A39" i="10"/>
  <c r="B39" i="10"/>
  <c r="K39" i="10"/>
  <c r="A40" i="10"/>
  <c r="B40" i="10"/>
  <c r="K40" i="10"/>
  <c r="A41" i="10"/>
  <c r="B41" i="10"/>
  <c r="K41" i="10"/>
  <c r="A42" i="10"/>
  <c r="B42" i="10"/>
  <c r="K42" i="10"/>
  <c r="A43" i="10"/>
  <c r="B43" i="10"/>
  <c r="K43" i="10"/>
  <c r="A44" i="10"/>
  <c r="B44" i="10"/>
  <c r="K44" i="10"/>
  <c r="A45" i="10"/>
  <c r="B45" i="10"/>
  <c r="K45" i="10"/>
  <c r="A46" i="10"/>
  <c r="B46" i="10"/>
  <c r="K46" i="10"/>
  <c r="A47" i="10"/>
  <c r="B47" i="10"/>
  <c r="K47" i="10"/>
  <c r="A48" i="10"/>
  <c r="B48" i="10"/>
  <c r="K48" i="10"/>
  <c r="A49" i="10"/>
  <c r="K49" i="10"/>
  <c r="K51" i="10"/>
  <c r="A19" i="9"/>
  <c r="B19" i="9"/>
  <c r="K19" i="9"/>
  <c r="A20" i="9"/>
  <c r="B20" i="9"/>
  <c r="K20" i="9"/>
  <c r="A21" i="9"/>
  <c r="B21" i="9"/>
  <c r="K21" i="9"/>
  <c r="A22" i="9"/>
  <c r="B22" i="9"/>
  <c r="K22" i="9"/>
  <c r="A23" i="9"/>
  <c r="B23" i="9"/>
  <c r="K23" i="9"/>
  <c r="A24" i="9"/>
  <c r="B24" i="9"/>
  <c r="K24" i="9"/>
  <c r="A25" i="9"/>
  <c r="B25" i="9"/>
  <c r="K25" i="9"/>
  <c r="A26" i="9"/>
  <c r="B26" i="9"/>
  <c r="K26" i="9"/>
  <c r="A27" i="9"/>
  <c r="B27" i="9"/>
  <c r="K27" i="9"/>
  <c r="A28" i="9"/>
  <c r="B28" i="9"/>
  <c r="K28" i="9"/>
  <c r="A29" i="9"/>
  <c r="B29" i="9"/>
  <c r="K29" i="9"/>
  <c r="A30" i="9"/>
  <c r="B30" i="9"/>
  <c r="K30" i="9"/>
  <c r="A31" i="9"/>
  <c r="B31" i="9"/>
  <c r="K31" i="9"/>
  <c r="A32" i="9"/>
  <c r="B32" i="9"/>
  <c r="K32" i="9"/>
  <c r="A33" i="9"/>
  <c r="B33" i="9"/>
  <c r="K33" i="9"/>
  <c r="A34" i="9"/>
  <c r="B34" i="9"/>
  <c r="K34" i="9"/>
  <c r="A35" i="9"/>
  <c r="B35" i="9"/>
  <c r="K35" i="9"/>
  <c r="A36" i="9"/>
  <c r="B36" i="9"/>
  <c r="K36" i="9"/>
  <c r="A37" i="9"/>
  <c r="B37" i="9"/>
  <c r="K37" i="9"/>
  <c r="A38" i="9"/>
  <c r="B38" i="9"/>
  <c r="K38" i="9"/>
  <c r="A39" i="9"/>
  <c r="B39" i="9"/>
  <c r="K39" i="9"/>
  <c r="A40" i="9"/>
  <c r="B40" i="9"/>
  <c r="K40" i="9"/>
  <c r="A41" i="9"/>
  <c r="B41" i="9"/>
  <c r="K41" i="9"/>
  <c r="A42" i="9"/>
  <c r="B42" i="9"/>
  <c r="K42" i="9"/>
  <c r="A43" i="9"/>
  <c r="B43" i="9"/>
  <c r="K43" i="9"/>
  <c r="A44" i="9"/>
  <c r="B44" i="9"/>
  <c r="K44" i="9"/>
  <c r="A45" i="9"/>
  <c r="B45" i="9"/>
  <c r="K45" i="9"/>
  <c r="A46" i="9"/>
  <c r="B46" i="9"/>
  <c r="K46" i="9"/>
  <c r="A47" i="9"/>
  <c r="B47" i="9"/>
  <c r="K47" i="9"/>
  <c r="A48" i="9"/>
  <c r="B48" i="9"/>
  <c r="K48" i="9"/>
  <c r="A49" i="9"/>
  <c r="K49" i="9"/>
  <c r="K51" i="9"/>
  <c r="A19" i="8"/>
  <c r="B19" i="8"/>
  <c r="K19" i="8"/>
  <c r="A20" i="8"/>
  <c r="B20" i="8"/>
  <c r="K20" i="8"/>
  <c r="A21" i="8"/>
  <c r="B21" i="8"/>
  <c r="K21" i="8"/>
  <c r="A22" i="8"/>
  <c r="B22" i="8"/>
  <c r="K22" i="8"/>
  <c r="A23" i="8"/>
  <c r="B23" i="8"/>
  <c r="K23" i="8"/>
  <c r="A24" i="8"/>
  <c r="B24" i="8"/>
  <c r="K24" i="8"/>
  <c r="A25" i="8"/>
  <c r="B25" i="8"/>
  <c r="K25" i="8"/>
  <c r="A26" i="8"/>
  <c r="B26" i="8"/>
  <c r="K26" i="8"/>
  <c r="A27" i="8"/>
  <c r="B27" i="8"/>
  <c r="K27" i="8"/>
  <c r="A28" i="8"/>
  <c r="B28" i="8"/>
  <c r="K28" i="8"/>
  <c r="A29" i="8"/>
  <c r="B29" i="8"/>
  <c r="K29" i="8"/>
  <c r="A30" i="8"/>
  <c r="B30" i="8"/>
  <c r="K30" i="8"/>
  <c r="A31" i="8"/>
  <c r="B31" i="8"/>
  <c r="K31" i="8"/>
  <c r="A32" i="8"/>
  <c r="B32" i="8"/>
  <c r="K32" i="8"/>
  <c r="A33" i="8"/>
  <c r="B33" i="8"/>
  <c r="K33" i="8"/>
  <c r="A34" i="8"/>
  <c r="B34" i="8"/>
  <c r="K34" i="8"/>
  <c r="A35" i="8"/>
  <c r="B35" i="8"/>
  <c r="K35" i="8"/>
  <c r="A36" i="8"/>
  <c r="B36" i="8"/>
  <c r="K36" i="8"/>
  <c r="A37" i="8"/>
  <c r="B37" i="8"/>
  <c r="K37" i="8"/>
  <c r="A38" i="8"/>
  <c r="B38" i="8"/>
  <c r="K38" i="8"/>
  <c r="A39" i="8"/>
  <c r="B39" i="8"/>
  <c r="K39" i="8"/>
  <c r="A40" i="8"/>
  <c r="B40" i="8"/>
  <c r="K40" i="8"/>
  <c r="A41" i="8"/>
  <c r="B41" i="8"/>
  <c r="K41" i="8"/>
  <c r="A42" i="8"/>
  <c r="B42" i="8"/>
  <c r="K42" i="8"/>
  <c r="A43" i="8"/>
  <c r="B43" i="8"/>
  <c r="K43" i="8"/>
  <c r="A44" i="8"/>
  <c r="B44" i="8"/>
  <c r="K44" i="8"/>
  <c r="A45" i="8"/>
  <c r="B45" i="8"/>
  <c r="K45" i="8"/>
  <c r="A46" i="8"/>
  <c r="B46" i="8"/>
  <c r="K46" i="8"/>
  <c r="A47" i="8"/>
  <c r="B47" i="8"/>
  <c r="K47" i="8"/>
  <c r="A48" i="8"/>
  <c r="B48" i="8"/>
  <c r="K48" i="8"/>
  <c r="A49" i="8"/>
  <c r="B49" i="8"/>
  <c r="K49" i="8"/>
  <c r="K51" i="8"/>
  <c r="A19" i="7"/>
  <c r="B19" i="7"/>
  <c r="K19" i="7"/>
  <c r="A20" i="7"/>
  <c r="B20" i="7"/>
  <c r="K20" i="7"/>
  <c r="A21" i="7"/>
  <c r="B21" i="7"/>
  <c r="K21" i="7"/>
  <c r="A22" i="7"/>
  <c r="B22" i="7"/>
  <c r="K22" i="7"/>
  <c r="A23" i="7"/>
  <c r="B23" i="7"/>
  <c r="K23" i="7"/>
  <c r="A24" i="7"/>
  <c r="B24" i="7"/>
  <c r="K24" i="7"/>
  <c r="A25" i="7"/>
  <c r="B25" i="7"/>
  <c r="K25" i="7"/>
  <c r="A26" i="7"/>
  <c r="B26" i="7"/>
  <c r="K26" i="7"/>
  <c r="A27" i="7"/>
  <c r="B27" i="7"/>
  <c r="K27" i="7"/>
  <c r="A28" i="7"/>
  <c r="B28" i="7"/>
  <c r="K28" i="7"/>
  <c r="A29" i="7"/>
  <c r="B29" i="7"/>
  <c r="K29" i="7"/>
  <c r="A30" i="7"/>
  <c r="B30" i="7"/>
  <c r="K30" i="7"/>
  <c r="A31" i="7"/>
  <c r="B31" i="7"/>
  <c r="K31" i="7"/>
  <c r="A32" i="7"/>
  <c r="B32" i="7"/>
  <c r="K32" i="7"/>
  <c r="A33" i="7"/>
  <c r="B33" i="7"/>
  <c r="K33" i="7"/>
  <c r="A34" i="7"/>
  <c r="B34" i="7"/>
  <c r="K34" i="7"/>
  <c r="A35" i="7"/>
  <c r="B35" i="7"/>
  <c r="K35" i="7"/>
  <c r="A36" i="7"/>
  <c r="B36" i="7"/>
  <c r="K36" i="7"/>
  <c r="A37" i="7"/>
  <c r="B37" i="7"/>
  <c r="K37" i="7"/>
  <c r="A38" i="7"/>
  <c r="B38" i="7"/>
  <c r="K38" i="7"/>
  <c r="A39" i="7"/>
  <c r="B39" i="7"/>
  <c r="K39" i="7"/>
  <c r="A40" i="7"/>
  <c r="B40" i="7"/>
  <c r="K40" i="7"/>
  <c r="A41" i="7"/>
  <c r="B41" i="7"/>
  <c r="K41" i="7"/>
  <c r="A42" i="7"/>
  <c r="B42" i="7"/>
  <c r="K42" i="7"/>
  <c r="A43" i="7"/>
  <c r="B43" i="7"/>
  <c r="K43" i="7"/>
  <c r="A44" i="7"/>
  <c r="B44" i="7"/>
  <c r="K44" i="7"/>
  <c r="A45" i="7"/>
  <c r="B45" i="7"/>
  <c r="K45" i="7"/>
  <c r="A46" i="7"/>
  <c r="B46" i="7"/>
  <c r="K46" i="7"/>
  <c r="A47" i="7"/>
  <c r="B47" i="7"/>
  <c r="K47" i="7"/>
  <c r="A48" i="7"/>
  <c r="B48" i="7"/>
  <c r="K48" i="7"/>
  <c r="A49" i="7"/>
  <c r="B49" i="7"/>
  <c r="K49" i="7"/>
  <c r="K51" i="7"/>
  <c r="A19" i="6"/>
  <c r="B19" i="6"/>
  <c r="K19" i="6"/>
  <c r="A20" i="6"/>
  <c r="B20" i="6"/>
  <c r="K20" i="6"/>
  <c r="A21" i="6"/>
  <c r="B21" i="6"/>
  <c r="K21" i="6"/>
  <c r="A22" i="6"/>
  <c r="B22" i="6"/>
  <c r="K22" i="6"/>
  <c r="A23" i="6"/>
  <c r="B23" i="6"/>
  <c r="K23" i="6"/>
  <c r="A24" i="6"/>
  <c r="B24" i="6"/>
  <c r="K24" i="6"/>
  <c r="A25" i="6"/>
  <c r="B25" i="6"/>
  <c r="K25" i="6"/>
  <c r="A26" i="6"/>
  <c r="B26" i="6"/>
  <c r="K26" i="6"/>
  <c r="A27" i="6"/>
  <c r="B27" i="6"/>
  <c r="K27" i="6"/>
  <c r="A28" i="6"/>
  <c r="B28" i="6"/>
  <c r="K28" i="6"/>
  <c r="A29" i="6"/>
  <c r="B29" i="6"/>
  <c r="K29" i="6"/>
  <c r="A30" i="6"/>
  <c r="B30" i="6"/>
  <c r="K30" i="6"/>
  <c r="A31" i="6"/>
  <c r="B31" i="6"/>
  <c r="K31" i="6"/>
  <c r="A32" i="6"/>
  <c r="B32" i="6"/>
  <c r="K32" i="6"/>
  <c r="A33" i="6"/>
  <c r="B33" i="6"/>
  <c r="K33" i="6"/>
  <c r="A34" i="6"/>
  <c r="B34" i="6"/>
  <c r="K34" i="6"/>
  <c r="A35" i="6"/>
  <c r="B35" i="6"/>
  <c r="K35" i="6"/>
  <c r="A36" i="6"/>
  <c r="B36" i="6"/>
  <c r="K36" i="6"/>
  <c r="A37" i="6"/>
  <c r="B37" i="6"/>
  <c r="K37" i="6"/>
  <c r="A38" i="6"/>
  <c r="B38" i="6"/>
  <c r="K38" i="6"/>
  <c r="A39" i="6"/>
  <c r="B39" i="6"/>
  <c r="K39" i="6"/>
  <c r="A40" i="6"/>
  <c r="B40" i="6"/>
  <c r="K40" i="6"/>
  <c r="A41" i="6"/>
  <c r="B41" i="6"/>
  <c r="K41" i="6"/>
  <c r="A42" i="6"/>
  <c r="B42" i="6"/>
  <c r="K42" i="6"/>
  <c r="A43" i="6"/>
  <c r="B43" i="6"/>
  <c r="K43" i="6"/>
  <c r="A44" i="6"/>
  <c r="B44" i="6"/>
  <c r="K44" i="6"/>
  <c r="A45" i="6"/>
  <c r="B45" i="6"/>
  <c r="K45" i="6"/>
  <c r="A46" i="6"/>
  <c r="B46" i="6"/>
  <c r="K46" i="6"/>
  <c r="A47" i="6"/>
  <c r="B47" i="6"/>
  <c r="K47" i="6"/>
  <c r="A48" i="6"/>
  <c r="B48" i="6"/>
  <c r="K48" i="6"/>
  <c r="A49" i="6"/>
  <c r="K49" i="6"/>
  <c r="K51" i="6"/>
  <c r="A19" i="5"/>
  <c r="K19" i="5"/>
  <c r="A20" i="5"/>
  <c r="B20" i="5"/>
  <c r="K20" i="5"/>
  <c r="A21" i="5"/>
  <c r="B21" i="5"/>
  <c r="K21" i="5"/>
  <c r="A22" i="5"/>
  <c r="B22" i="5"/>
  <c r="K22" i="5"/>
  <c r="A23" i="5"/>
  <c r="B23" i="5"/>
  <c r="K23" i="5"/>
  <c r="A24" i="5"/>
  <c r="B24" i="5"/>
  <c r="K24" i="5"/>
  <c r="A25" i="5"/>
  <c r="B25" i="5"/>
  <c r="K25" i="5"/>
  <c r="A26" i="5"/>
  <c r="B26" i="5"/>
  <c r="K26" i="5"/>
  <c r="A27" i="5"/>
  <c r="B27" i="5"/>
  <c r="K27" i="5"/>
  <c r="A28" i="5"/>
  <c r="B28" i="5"/>
  <c r="K28" i="5"/>
  <c r="A29" i="5"/>
  <c r="B29" i="5"/>
  <c r="K29" i="5"/>
  <c r="A30" i="5"/>
  <c r="B30" i="5"/>
  <c r="K30" i="5"/>
  <c r="A31" i="5"/>
  <c r="B31" i="5"/>
  <c r="K31" i="5"/>
  <c r="A32" i="5"/>
  <c r="B32" i="5"/>
  <c r="K32" i="5"/>
  <c r="A33" i="5"/>
  <c r="B33" i="5"/>
  <c r="K33" i="5"/>
  <c r="A34" i="5"/>
  <c r="B34" i="5"/>
  <c r="K34" i="5"/>
  <c r="A35" i="5"/>
  <c r="B35" i="5"/>
  <c r="K35" i="5"/>
  <c r="A36" i="5"/>
  <c r="B36" i="5"/>
  <c r="K36" i="5"/>
  <c r="A37" i="5"/>
  <c r="B37" i="5"/>
  <c r="K37" i="5"/>
  <c r="A38" i="5"/>
  <c r="B38" i="5"/>
  <c r="K38" i="5"/>
  <c r="A39" i="5"/>
  <c r="B39" i="5"/>
  <c r="K39" i="5"/>
  <c r="A40" i="5"/>
  <c r="B40" i="5"/>
  <c r="K40" i="5"/>
  <c r="A41" i="5"/>
  <c r="B41" i="5"/>
  <c r="K41" i="5"/>
  <c r="A42" i="5"/>
  <c r="B42" i="5"/>
  <c r="K42" i="5"/>
  <c r="A43" i="5"/>
  <c r="B43" i="5"/>
  <c r="K43" i="5"/>
  <c r="A44" i="5"/>
  <c r="B44" i="5"/>
  <c r="K44" i="5"/>
  <c r="A45" i="5"/>
  <c r="B45" i="5"/>
  <c r="K45" i="5"/>
  <c r="A46" i="5"/>
  <c r="B46" i="5"/>
  <c r="K46" i="5"/>
  <c r="A47" i="5"/>
  <c r="B47" i="5"/>
  <c r="K47" i="5"/>
  <c r="A48" i="5"/>
  <c r="B48" i="5"/>
  <c r="K48" i="5"/>
  <c r="A49" i="5"/>
  <c r="B49" i="5"/>
  <c r="K49" i="5"/>
  <c r="K51" i="5"/>
  <c r="A19" i="4"/>
  <c r="B19" i="4"/>
  <c r="K19" i="4"/>
  <c r="A20" i="4"/>
  <c r="B20" i="4"/>
  <c r="K20" i="4"/>
  <c r="A21" i="4"/>
  <c r="B21" i="4"/>
  <c r="K21" i="4"/>
  <c r="A22" i="4"/>
  <c r="B22" i="4"/>
  <c r="K22" i="4"/>
  <c r="A23" i="4"/>
  <c r="B23" i="4"/>
  <c r="K23" i="4"/>
  <c r="A24" i="4"/>
  <c r="B24" i="4"/>
  <c r="K24" i="4"/>
  <c r="A25" i="4"/>
  <c r="B25" i="4"/>
  <c r="K25" i="4"/>
  <c r="A26" i="4"/>
  <c r="B26" i="4"/>
  <c r="K26" i="4"/>
  <c r="A27" i="4"/>
  <c r="B27" i="4"/>
  <c r="K27" i="4"/>
  <c r="A28" i="4"/>
  <c r="B28" i="4"/>
  <c r="K28" i="4"/>
  <c r="A29" i="4"/>
  <c r="B29" i="4"/>
  <c r="K29" i="4"/>
  <c r="A30" i="4"/>
  <c r="B30" i="4"/>
  <c r="K30" i="4"/>
  <c r="A31" i="4"/>
  <c r="B31" i="4"/>
  <c r="K31" i="4"/>
  <c r="A32" i="4"/>
  <c r="B32" i="4"/>
  <c r="K32" i="4"/>
  <c r="A33" i="4"/>
  <c r="B33" i="4"/>
  <c r="K33" i="4"/>
  <c r="A34" i="4"/>
  <c r="B34" i="4"/>
  <c r="K34" i="4"/>
  <c r="A35" i="4"/>
  <c r="B35" i="4"/>
  <c r="K35" i="4"/>
  <c r="A36" i="4"/>
  <c r="B36" i="4"/>
  <c r="K36" i="4"/>
  <c r="A37" i="4"/>
  <c r="B37" i="4"/>
  <c r="K37" i="4"/>
  <c r="A38" i="4"/>
  <c r="B38" i="4"/>
  <c r="K38" i="4"/>
  <c r="A39" i="4"/>
  <c r="B39" i="4"/>
  <c r="K39" i="4"/>
  <c r="A40" i="4"/>
  <c r="B40" i="4"/>
  <c r="K40" i="4"/>
  <c r="A41" i="4"/>
  <c r="B41" i="4"/>
  <c r="K41" i="4"/>
  <c r="A42" i="4"/>
  <c r="B42" i="4"/>
  <c r="K42" i="4"/>
  <c r="A43" i="4"/>
  <c r="B43" i="4"/>
  <c r="K43" i="4"/>
  <c r="A44" i="4"/>
  <c r="B44" i="4"/>
  <c r="K44" i="4"/>
  <c r="A45" i="4"/>
  <c r="B45" i="4"/>
  <c r="K45" i="4"/>
  <c r="A46" i="4"/>
  <c r="B46" i="4"/>
  <c r="K46" i="4"/>
  <c r="A47" i="4"/>
  <c r="B47" i="4"/>
  <c r="K47" i="4"/>
  <c r="A48" i="4"/>
  <c r="B48" i="4"/>
  <c r="K48" i="4"/>
  <c r="A49" i="4"/>
  <c r="K49" i="4"/>
  <c r="K51" i="4"/>
  <c r="A19" i="3"/>
  <c r="B19" i="3"/>
  <c r="K19" i="3"/>
  <c r="A20" i="3"/>
  <c r="B20" i="3"/>
  <c r="K20" i="3"/>
  <c r="A21" i="3"/>
  <c r="B21" i="3"/>
  <c r="K21" i="3"/>
  <c r="A22" i="3"/>
  <c r="B22" i="3"/>
  <c r="K22" i="3"/>
  <c r="A23" i="3"/>
  <c r="B23" i="3"/>
  <c r="K23" i="3"/>
  <c r="A24" i="3"/>
  <c r="B24" i="3"/>
  <c r="K24" i="3"/>
  <c r="A25" i="3"/>
  <c r="B25" i="3"/>
  <c r="K25" i="3"/>
  <c r="A26" i="3"/>
  <c r="B26" i="3"/>
  <c r="K26" i="3"/>
  <c r="A27" i="3"/>
  <c r="B27" i="3"/>
  <c r="K27" i="3"/>
  <c r="A28" i="3"/>
  <c r="B28" i="3"/>
  <c r="K28" i="3"/>
  <c r="A29" i="3"/>
  <c r="B29" i="3"/>
  <c r="K29" i="3"/>
  <c r="A30" i="3"/>
  <c r="B30" i="3"/>
  <c r="K30" i="3"/>
  <c r="A31" i="3"/>
  <c r="B31" i="3"/>
  <c r="K31" i="3"/>
  <c r="A32" i="3"/>
  <c r="B32" i="3"/>
  <c r="K32" i="3"/>
  <c r="A33" i="3"/>
  <c r="B33" i="3"/>
  <c r="K33" i="3"/>
  <c r="A34" i="3"/>
  <c r="B34" i="3"/>
  <c r="K34" i="3"/>
  <c r="A35" i="3"/>
  <c r="B35" i="3"/>
  <c r="K35" i="3"/>
  <c r="A36" i="3"/>
  <c r="B36" i="3"/>
  <c r="K36" i="3"/>
  <c r="A37" i="3"/>
  <c r="B37" i="3"/>
  <c r="K37" i="3"/>
  <c r="A38" i="3"/>
  <c r="B38" i="3"/>
  <c r="K38" i="3"/>
  <c r="A39" i="3"/>
  <c r="B39" i="3"/>
  <c r="K39" i="3"/>
  <c r="A40" i="3"/>
  <c r="B40" i="3"/>
  <c r="K40" i="3"/>
  <c r="A41" i="3"/>
  <c r="B41" i="3"/>
  <c r="K41" i="3"/>
  <c r="A42" i="3"/>
  <c r="B42" i="3"/>
  <c r="K42" i="3"/>
  <c r="A43" i="3"/>
  <c r="B43" i="3"/>
  <c r="K43" i="3"/>
  <c r="A44" i="3"/>
  <c r="B44" i="3"/>
  <c r="K44" i="3"/>
  <c r="A45" i="3"/>
  <c r="B45" i="3"/>
  <c r="K45" i="3"/>
  <c r="A46" i="3"/>
  <c r="B46" i="3"/>
  <c r="K46" i="3"/>
  <c r="A47" i="3"/>
  <c r="B47" i="3"/>
  <c r="K47" i="3"/>
  <c r="A48" i="3"/>
  <c r="B48" i="3"/>
  <c r="K48" i="3"/>
  <c r="A49" i="3"/>
  <c r="B49" i="3"/>
  <c r="K49" i="3"/>
  <c r="K51" i="3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19" i="2"/>
  <c r="B19" i="2"/>
  <c r="K19" i="2"/>
  <c r="A20" i="2"/>
  <c r="B20" i="2"/>
  <c r="K20" i="2"/>
  <c r="A21" i="2"/>
  <c r="B21" i="2"/>
  <c r="K21" i="2"/>
  <c r="A22" i="2"/>
  <c r="B22" i="2"/>
  <c r="K22" i="2"/>
  <c r="A23" i="2"/>
  <c r="B23" i="2"/>
  <c r="K23" i="2"/>
  <c r="A24" i="2"/>
  <c r="B24" i="2"/>
  <c r="K24" i="2"/>
  <c r="A25" i="2"/>
  <c r="B25" i="2"/>
  <c r="K25" i="2"/>
  <c r="A26" i="2"/>
  <c r="B26" i="2"/>
  <c r="K26" i="2"/>
  <c r="A27" i="2"/>
  <c r="B27" i="2"/>
  <c r="K27" i="2"/>
  <c r="A28" i="2"/>
  <c r="B28" i="2"/>
  <c r="K28" i="2"/>
  <c r="A29" i="2"/>
  <c r="B29" i="2"/>
  <c r="K29" i="2"/>
  <c r="A30" i="2"/>
  <c r="B30" i="2"/>
  <c r="K30" i="2"/>
  <c r="A31" i="2"/>
  <c r="B31" i="2"/>
  <c r="K31" i="2"/>
  <c r="A32" i="2"/>
  <c r="B32" i="2"/>
  <c r="K32" i="2"/>
  <c r="A33" i="2"/>
  <c r="B33" i="2"/>
  <c r="K33" i="2"/>
  <c r="A34" i="2"/>
  <c r="B34" i="2"/>
  <c r="K34" i="2"/>
  <c r="A35" i="2"/>
  <c r="B35" i="2"/>
  <c r="K35" i="2"/>
  <c r="A36" i="2"/>
  <c r="B36" i="2"/>
  <c r="K36" i="2"/>
  <c r="A37" i="2"/>
  <c r="B37" i="2"/>
  <c r="K37" i="2"/>
  <c r="A38" i="2"/>
  <c r="B38" i="2"/>
  <c r="K38" i="2"/>
  <c r="A39" i="2"/>
  <c r="B39" i="2"/>
  <c r="K39" i="2"/>
  <c r="A40" i="2"/>
  <c r="B40" i="2"/>
  <c r="K40" i="2"/>
  <c r="A41" i="2"/>
  <c r="B41" i="2"/>
  <c r="K41" i="2"/>
  <c r="A42" i="2"/>
  <c r="B42" i="2"/>
  <c r="K42" i="2"/>
  <c r="A43" i="2"/>
  <c r="B43" i="2"/>
  <c r="K43" i="2"/>
  <c r="A44" i="2"/>
  <c r="B44" i="2"/>
  <c r="K44" i="2"/>
  <c r="A45" i="2"/>
  <c r="B45" i="2"/>
  <c r="K45" i="2"/>
  <c r="A46" i="2"/>
  <c r="B46" i="2"/>
  <c r="K46" i="2"/>
  <c r="A47" i="2"/>
  <c r="B47" i="2"/>
  <c r="K47" i="2"/>
  <c r="A48" i="2"/>
  <c r="K48" i="2"/>
  <c r="A49" i="2"/>
  <c r="K49" i="2"/>
  <c r="K51" i="2"/>
  <c r="K19" i="1"/>
  <c r="B20" i="1"/>
  <c r="K20" i="1"/>
  <c r="B21" i="1"/>
  <c r="K21" i="1"/>
  <c r="B22" i="1"/>
  <c r="K22" i="1"/>
  <c r="B23" i="1"/>
  <c r="K23" i="1"/>
  <c r="B24" i="1"/>
  <c r="K24" i="1"/>
  <c r="B25" i="1"/>
  <c r="K25" i="1"/>
  <c r="B26" i="1"/>
  <c r="K26" i="1"/>
  <c r="B27" i="1"/>
  <c r="K27" i="1"/>
  <c r="B28" i="1"/>
  <c r="K28" i="1"/>
  <c r="B29" i="1"/>
  <c r="K29" i="1"/>
  <c r="B30" i="1"/>
  <c r="K30" i="1"/>
  <c r="B31" i="1"/>
  <c r="K31" i="1"/>
  <c r="B32" i="1"/>
  <c r="K32" i="1"/>
  <c r="B33" i="1"/>
  <c r="K33" i="1"/>
  <c r="B34" i="1"/>
  <c r="K34" i="1"/>
  <c r="B35" i="1"/>
  <c r="K35" i="1"/>
  <c r="B36" i="1"/>
  <c r="K36" i="1"/>
  <c r="B37" i="1"/>
  <c r="K37" i="1"/>
  <c r="B38" i="1"/>
  <c r="K38" i="1"/>
  <c r="B39" i="1"/>
  <c r="K39" i="1"/>
  <c r="B40" i="1"/>
  <c r="K40" i="1"/>
  <c r="B41" i="1"/>
  <c r="K41" i="1"/>
  <c r="B42" i="1"/>
  <c r="K42" i="1"/>
  <c r="B43" i="1"/>
  <c r="K43" i="1"/>
  <c r="B44" i="1"/>
  <c r="K44" i="1"/>
  <c r="B45" i="1"/>
  <c r="K45" i="1"/>
  <c r="B46" i="1"/>
  <c r="K46" i="1"/>
  <c r="B47" i="1"/>
  <c r="K47" i="1"/>
  <c r="B48" i="1"/>
  <c r="K48" i="1"/>
  <c r="B49" i="1"/>
  <c r="K49" i="1"/>
  <c r="K51" i="1"/>
  <c r="K53" i="1"/>
  <c r="K18" i="2"/>
  <c r="K53" i="2"/>
  <c r="K18" i="3"/>
  <c r="K53" i="3"/>
  <c r="K18" i="4"/>
  <c r="K53" i="4"/>
  <c r="K18" i="5"/>
  <c r="K53" i="5"/>
  <c r="K18" i="6"/>
  <c r="K53" i="6"/>
  <c r="K18" i="7"/>
  <c r="K53" i="7"/>
  <c r="K18" i="8"/>
  <c r="K53" i="8"/>
  <c r="K18" i="9"/>
  <c r="K53" i="9"/>
  <c r="K18" i="10"/>
  <c r="K53" i="10"/>
  <c r="K18" i="11"/>
  <c r="K53" i="11"/>
  <c r="K18" i="12"/>
  <c r="K53" i="12"/>
  <c r="B19" i="1"/>
  <c r="I8" i="13"/>
  <c r="I11" i="13"/>
  <c r="H8" i="13"/>
  <c r="H11" i="13"/>
  <c r="G8" i="13"/>
  <c r="G11" i="13"/>
  <c r="F8" i="13"/>
  <c r="F11" i="13"/>
  <c r="E8" i="13"/>
  <c r="E11" i="13"/>
  <c r="D8" i="13"/>
  <c r="D11" i="13"/>
  <c r="C8" i="13"/>
  <c r="C11" i="13"/>
  <c r="C3" i="6"/>
  <c r="C4" i="6"/>
  <c r="C5" i="6"/>
  <c r="C3" i="5"/>
  <c r="C4" i="5"/>
  <c r="C5" i="5"/>
  <c r="M17" i="13"/>
  <c r="L17" i="13"/>
  <c r="K17" i="13"/>
  <c r="J17" i="13"/>
  <c r="I17" i="13"/>
  <c r="H17" i="13"/>
  <c r="G17" i="13"/>
  <c r="F17" i="13"/>
  <c r="E17" i="13"/>
  <c r="D17" i="13"/>
  <c r="C17" i="13"/>
  <c r="B17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N17" i="13"/>
  <c r="B15" i="13"/>
  <c r="C15" i="13"/>
  <c r="D15" i="13"/>
  <c r="E15" i="13"/>
  <c r="F15" i="13"/>
  <c r="G15" i="13"/>
  <c r="H15" i="13"/>
  <c r="I15" i="13"/>
  <c r="J15" i="13"/>
  <c r="K15" i="13"/>
  <c r="L15" i="13"/>
  <c r="M15" i="13"/>
  <c r="N18" i="13"/>
  <c r="F10" i="12"/>
  <c r="C10" i="12"/>
  <c r="C5" i="12"/>
  <c r="C4" i="12"/>
  <c r="C3" i="12"/>
  <c r="K1" i="11"/>
  <c r="F10" i="11"/>
  <c r="C10" i="11"/>
  <c r="C5" i="11"/>
  <c r="C4" i="11"/>
  <c r="C3" i="11"/>
  <c r="K1" i="10"/>
  <c r="F10" i="10"/>
  <c r="C10" i="10"/>
  <c r="C5" i="10"/>
  <c r="C4" i="10"/>
  <c r="C3" i="10"/>
  <c r="K1" i="9"/>
  <c r="F10" i="9"/>
  <c r="C10" i="9"/>
  <c r="C5" i="9"/>
  <c r="C4" i="9"/>
  <c r="C3" i="9"/>
  <c r="C10" i="8"/>
  <c r="C5" i="8"/>
  <c r="C4" i="8"/>
  <c r="C3" i="8"/>
  <c r="F10" i="7"/>
  <c r="C10" i="7"/>
  <c r="C5" i="7"/>
  <c r="C4" i="7"/>
  <c r="C3" i="7"/>
  <c r="F10" i="6"/>
  <c r="C10" i="6"/>
  <c r="F10" i="5"/>
  <c r="C10" i="5"/>
  <c r="C10" i="4"/>
  <c r="C5" i="4"/>
  <c r="C4" i="4"/>
  <c r="C3" i="4"/>
  <c r="K1" i="4"/>
  <c r="F10" i="3"/>
  <c r="C10" i="3"/>
  <c r="C5" i="3"/>
  <c r="C4" i="3"/>
  <c r="C3" i="3"/>
  <c r="C5" i="2"/>
  <c r="C5" i="13"/>
  <c r="C4" i="2"/>
  <c r="C4" i="13"/>
  <c r="C3" i="2"/>
  <c r="C3" i="13"/>
  <c r="D10" i="12"/>
  <c r="I10" i="13"/>
  <c r="H10" i="13"/>
  <c r="G10" i="2"/>
  <c r="G10" i="13"/>
  <c r="E10" i="13"/>
  <c r="D10" i="3"/>
  <c r="D10" i="10"/>
  <c r="D10" i="6"/>
  <c r="D10" i="4"/>
  <c r="D10" i="7"/>
  <c r="D10" i="5"/>
  <c r="D10" i="8"/>
  <c r="D10" i="9"/>
  <c r="D10" i="11"/>
  <c r="K1" i="3"/>
  <c r="E10" i="2"/>
  <c r="C10" i="2"/>
  <c r="C10" i="13"/>
  <c r="D10" i="2"/>
  <c r="D10" i="13"/>
  <c r="K1" i="12"/>
  <c r="K1" i="8"/>
  <c r="F10" i="4"/>
  <c r="F10" i="8"/>
  <c r="F10" i="2"/>
  <c r="F10" i="13"/>
  <c r="K1" i="6"/>
  <c r="B21" i="10"/>
  <c r="K1" i="7"/>
  <c r="K1" i="5"/>
  <c r="B19" i="5"/>
  <c r="N4" i="2"/>
  <c r="G10" i="1"/>
  <c r="F10" i="1"/>
  <c r="E10" i="1"/>
  <c r="D10" i="1"/>
  <c r="C10" i="1"/>
  <c r="N7" i="1"/>
  <c r="K1" i="1"/>
  <c r="G10" i="3"/>
  <c r="E10" i="3"/>
  <c r="N4" i="3"/>
  <c r="N7" i="3"/>
  <c r="N5" i="2"/>
  <c r="N7" i="2"/>
  <c r="N5" i="1"/>
  <c r="G10" i="4"/>
  <c r="N5" i="3"/>
  <c r="E10" i="4"/>
  <c r="N4" i="4"/>
  <c r="G10" i="5"/>
  <c r="N7" i="4"/>
  <c r="N5" i="4"/>
  <c r="E10" i="5"/>
  <c r="N4" i="5"/>
  <c r="G10" i="6"/>
  <c r="E10" i="6"/>
  <c r="N4" i="6"/>
  <c r="N7" i="5"/>
  <c r="N5" i="5"/>
  <c r="G10" i="7"/>
  <c r="N7" i="6"/>
  <c r="N5" i="6"/>
  <c r="E10" i="7"/>
  <c r="N4" i="7"/>
  <c r="G10" i="8"/>
  <c r="E10" i="8"/>
  <c r="N4" i="8"/>
  <c r="N7" i="7"/>
  <c r="N5" i="7"/>
  <c r="G10" i="9"/>
  <c r="E10" i="9"/>
  <c r="N4" i="9"/>
  <c r="N7" i="8"/>
  <c r="N5" i="8"/>
  <c r="G10" i="10"/>
  <c r="N7" i="9"/>
  <c r="N5" i="9"/>
  <c r="E10" i="10"/>
  <c r="N4" i="10"/>
  <c r="G10" i="11"/>
  <c r="N7" i="10"/>
  <c r="N5" i="10"/>
  <c r="E10" i="11"/>
  <c r="N4" i="11"/>
  <c r="G10" i="12"/>
  <c r="N7" i="11"/>
  <c r="N5" i="11"/>
  <c r="E10" i="12"/>
  <c r="N4" i="12"/>
  <c r="N7" i="12"/>
  <c r="N5" i="12"/>
  <c r="B42" i="12"/>
  <c r="B43" i="12"/>
  <c r="B44" i="12"/>
  <c r="B49" i="12"/>
  <c r="M16" i="13"/>
  <c r="B49" i="11"/>
  <c r="B49" i="10"/>
  <c r="B49" i="9"/>
  <c r="H16" i="13"/>
  <c r="B49" i="6"/>
  <c r="B49" i="4"/>
  <c r="K1" i="2"/>
  <c r="J16" i="13"/>
  <c r="B16" i="13"/>
  <c r="D16" i="13"/>
  <c r="K16" i="13"/>
  <c r="L16" i="13"/>
  <c r="E16" i="13"/>
  <c r="F16" i="13"/>
  <c r="I16" i="13"/>
  <c r="G16" i="13"/>
  <c r="B48" i="2"/>
  <c r="B49" i="2"/>
  <c r="C16" i="13"/>
  <c r="N16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Voeller</author>
    <author>Christian Steffen</author>
  </authors>
  <commentList>
    <comment ref="J12" authorId="0" shapeId="0" xr:uid="{35E06F64-B350-4084-831B-760340FF933D}">
      <text>
        <r>
          <rPr>
            <b/>
            <sz val="9"/>
            <color indexed="81"/>
            <rFont val="Segoe UI"/>
            <family val="2"/>
          </rPr>
          <t>Urlaub = U
Feiertag = F
Feiertagsausgleich = FA
Arbeitsbefreiung = AB
Kur/Reha = K</t>
        </r>
      </text>
    </comment>
    <comment ref="A19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BGV Osnabrück:</t>
        </r>
        <r>
          <rPr>
            <sz val="9"/>
            <color indexed="81"/>
            <rFont val="Tahoma"/>
            <family val="2"/>
          </rPr>
          <t xml:space="preserve">
Hier ist einmalig zu Beginn eines Jahres das komplette Datum ohne Wochentagsbezeichnung einzugeben (bspw. "01.01.2017"). Die Wochentage und die Wochenenden werden automatisch angepasst.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Voeller</author>
  </authors>
  <commentList>
    <comment ref="J12" authorId="0" shapeId="0" xr:uid="{91B4210E-FC84-4BBE-940F-1FBC2B6AAF71}">
      <text>
        <r>
          <rPr>
            <b/>
            <sz val="9"/>
            <color indexed="81"/>
            <rFont val="Segoe UI"/>
            <family val="2"/>
          </rPr>
          <t>Urlaub = U
Feiertag = F
Feiertagsausgleich = FA
Arbeitsbefreiung = AB
Kur/Reha = K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Voeller</author>
  </authors>
  <commentList>
    <comment ref="J12" authorId="0" shapeId="0" xr:uid="{3AFC2458-46BA-45EF-8223-F128E68DBC51}">
      <text>
        <r>
          <rPr>
            <b/>
            <sz val="9"/>
            <color indexed="81"/>
            <rFont val="Segoe UI"/>
            <family val="2"/>
          </rPr>
          <t>Urlaub = U
Feiertag = F
Feiertagsausgleich = FA
Arbeitsbefreiung = AB
Kur/Reha = K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Voeller</author>
  </authors>
  <commentList>
    <comment ref="J12" authorId="0" shapeId="0" xr:uid="{02D9C6A7-3997-45B5-BDB6-AEBDBC624247}">
      <text>
        <r>
          <rPr>
            <b/>
            <sz val="9"/>
            <color indexed="81"/>
            <rFont val="Segoe UI"/>
            <family val="2"/>
          </rPr>
          <t>Urlaub = U
Feiertag = F
Feiertagsausgleich = FA
Arbeitsbefreiung = AB
Kur/Reha = K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 Steffen</author>
  </authors>
  <commentList>
    <comment ref="C13" authorId="0" shapeId="0" xr:uid="{00000000-0006-0000-0C00-000001000000}">
      <text>
        <r>
          <rPr>
            <sz val="9"/>
            <color indexed="81"/>
            <rFont val="Segoe UI"/>
            <family val="2"/>
          </rPr>
          <t>ggf. manuell zu ergänzen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Voeller</author>
  </authors>
  <commentList>
    <comment ref="J12" authorId="0" shapeId="0" xr:uid="{1AFD6020-C5CC-4979-9E42-B8E97862F324}">
      <text>
        <r>
          <rPr>
            <b/>
            <sz val="9"/>
            <color indexed="81"/>
            <rFont val="Segoe UI"/>
            <family val="2"/>
          </rPr>
          <t>Urlaub = U
Feiertag = F
Feiertagsausgleich = FA
Arbeitsbefreiung = AB
Kur/Reha = 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Voeller</author>
  </authors>
  <commentList>
    <comment ref="J12" authorId="0" shapeId="0" xr:uid="{99B67FCC-0DA8-446C-8711-62C736A75811}">
      <text>
        <r>
          <rPr>
            <b/>
            <sz val="9"/>
            <color indexed="81"/>
            <rFont val="Segoe UI"/>
            <family val="2"/>
          </rPr>
          <t>Urlaub = U
Feiertag = F
Feiertagsausgleich = FA
Arbeitsbefreiung = AB
Kur/Reha = K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Voeller</author>
  </authors>
  <commentList>
    <comment ref="J12" authorId="0" shapeId="0" xr:uid="{C40FC2C3-8EE5-4A27-92EA-3EA054686D84}">
      <text>
        <r>
          <rPr>
            <b/>
            <sz val="9"/>
            <color indexed="81"/>
            <rFont val="Segoe UI"/>
            <family val="2"/>
          </rPr>
          <t>Urlaub = U
Feiertag = F
Feiertagsausgleich = FA
Arbeitsbefreiung = AB
Kur/Reha = K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Voeller</author>
  </authors>
  <commentList>
    <comment ref="J12" authorId="0" shapeId="0" xr:uid="{6622775D-6CBF-4773-95E5-1BE237BBC89D}">
      <text>
        <r>
          <rPr>
            <b/>
            <sz val="9"/>
            <color indexed="81"/>
            <rFont val="Segoe UI"/>
            <family val="2"/>
          </rPr>
          <t>Urlaub = U
Feiertag = F
Feiertagsausgleich = FA
Arbeitsbefreiung = AB
Kur/Reha = K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Voeller</author>
  </authors>
  <commentList>
    <comment ref="J12" authorId="0" shapeId="0" xr:uid="{6337F7D5-2D82-47FF-9106-D035FDEA8C9C}">
      <text>
        <r>
          <rPr>
            <b/>
            <sz val="9"/>
            <color indexed="81"/>
            <rFont val="Segoe UI"/>
            <family val="2"/>
          </rPr>
          <t>Urlaub = U
Feiertag = F
Feiertagsausgleich = FA
Arbeitsbefreiung = AB
Kur/Reha = K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Voeller</author>
  </authors>
  <commentList>
    <comment ref="J12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Urlaub = U
Feiertag = F
Feiertagsausgleich = FA
Arbeitsbefreiung = AB
Kur/Reha = K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Voeller</author>
  </authors>
  <commentList>
    <comment ref="J12" authorId="0" shapeId="0" xr:uid="{594A2EFA-624C-40E4-8097-04D7176E04B1}">
      <text>
        <r>
          <rPr>
            <b/>
            <sz val="9"/>
            <color indexed="81"/>
            <rFont val="Segoe UI"/>
            <family val="2"/>
          </rPr>
          <t>Urlaub = U
Feiertag = F
Feiertagsausgleich = FA
Arbeitsbefreiung = AB
Kur/Reha = K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Voeller</author>
  </authors>
  <commentList>
    <comment ref="J12" authorId="0" shapeId="0" xr:uid="{068C8C29-9C61-42F2-A250-A0BD8CA02554}">
      <text>
        <r>
          <rPr>
            <b/>
            <sz val="9"/>
            <color indexed="81"/>
            <rFont val="Segoe UI"/>
            <family val="2"/>
          </rPr>
          <t>Urlaub = U
Feiertag = F
Feiertagsausgleich = FA
Arbeitsbefreiung = AB
Kur/Reha = K</t>
        </r>
      </text>
    </comment>
  </commentList>
</comments>
</file>

<file path=xl/sharedStrings.xml><?xml version="1.0" encoding="utf-8"?>
<sst xmlns="http://schemas.openxmlformats.org/spreadsheetml/2006/main" count="462" uniqueCount="44">
  <si>
    <t>x</t>
  </si>
  <si>
    <t>Wochenarbeitszeit lt. Vertrag:</t>
  </si>
  <si>
    <t>Bemerkung</t>
  </si>
  <si>
    <t>Name Mitarbeiter:</t>
  </si>
  <si>
    <t>Datum</t>
  </si>
  <si>
    <t>Max. Zeitschuld</t>
  </si>
  <si>
    <t>Max. Zeitguthaben</t>
  </si>
  <si>
    <t>Summe Monat</t>
  </si>
  <si>
    <t>Kumuliertes Arbeitszeitkonto</t>
  </si>
  <si>
    <t>Arbeitszeitkonto Vorjahr</t>
  </si>
  <si>
    <t>Beginn</t>
  </si>
  <si>
    <t>Pause</t>
  </si>
  <si>
    <t>Ende</t>
  </si>
  <si>
    <t>Beispiele</t>
  </si>
  <si>
    <t>Mo</t>
  </si>
  <si>
    <t>Di</t>
  </si>
  <si>
    <t>Mi</t>
  </si>
  <si>
    <t xml:space="preserve">Do </t>
  </si>
  <si>
    <t>Fr</t>
  </si>
  <si>
    <t>Wochentag</t>
  </si>
  <si>
    <t>Arbeitszeitkonto</t>
  </si>
  <si>
    <t>Kath. Kirchengemeinde:</t>
  </si>
  <si>
    <t>Sa</t>
  </si>
  <si>
    <t>So</t>
  </si>
  <si>
    <t>Regelmäßige Arbeitszeit</t>
  </si>
  <si>
    <t>Arbeitsphase 1</t>
  </si>
  <si>
    <t>Arbeitsphase 2</t>
  </si>
  <si>
    <t>AU</t>
  </si>
  <si>
    <t>Std. Konto</t>
  </si>
  <si>
    <t>Funktion:</t>
  </si>
  <si>
    <t>Arbeitszeitkonto Vormonat</t>
  </si>
  <si>
    <t>Anzahl Arbeitstage</t>
  </si>
  <si>
    <t>Anzahl Urlaub</t>
  </si>
  <si>
    <t>Anzahl Arbeitunfähigkeit</t>
  </si>
  <si>
    <t>(Datum / Unterschrift Mitarbeiter)</t>
  </si>
  <si>
    <t>F</t>
  </si>
  <si>
    <t>Urlaubsanspruch lfd. Jahr</t>
  </si>
  <si>
    <t>Resturlaub Vorjahr</t>
  </si>
  <si>
    <t>Auszahlung Mehrstunden (Anzahl Stunden)</t>
  </si>
  <si>
    <t>Urlaub
Feiertag
Arb-befrei.
Kur</t>
  </si>
  <si>
    <t>Anzahl Arbeitsbefreiung</t>
  </si>
  <si>
    <t>Zusammenfassung</t>
  </si>
  <si>
    <r>
      <rPr>
        <b/>
        <sz val="11"/>
        <color theme="1"/>
        <rFont val="Symbol"/>
        <family val="1"/>
        <charset val="2"/>
      </rPr>
      <t>S</t>
    </r>
    <r>
      <rPr>
        <b/>
        <sz val="11"/>
        <color theme="1"/>
        <rFont val="Arial"/>
        <family val="2"/>
      </rPr>
      <t xml:space="preserve"> Summe</t>
    </r>
  </si>
  <si>
    <t>Anzahl Kur/Reha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</si>
</sst>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\ &quot;Std.&quot;"/>
    <numFmt numFmtId="165" formatCode="h:mm;@"/>
    <numFmt numFmtId="166" formatCode="[$-F800]dddd\,\ mmmm\ dd\,\ yyyy"/>
    <numFmt numFmtId="167" formatCode="[$-407]mmmm\ yyyy;@"/>
    <numFmt numFmtId="168" formatCode="\+\ 0.00;\-\ 0.00"/>
    <numFmt numFmtId="169" formatCode="[$-407]mmmm\ yy;@"/>
    <numFmt numFmtId="170" formatCode="0\ &quot;Tage&quot;"/>
    <numFmt numFmtId="171" formatCode="0.00;0.00"/>
  </numFmts>
  <fonts count="20">
    <font>
      <sz val="11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sz val="18"/>
      <color rgb="FFFF0000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8"/>
      <color theme="9" tint="-0.249977111117893"/>
      <name val="Arial"/>
      <family val="2"/>
    </font>
    <font>
      <b/>
      <sz val="9"/>
      <color indexed="81"/>
      <name val="Segoe UI"/>
      <family val="2"/>
    </font>
    <font>
      <i/>
      <sz val="11"/>
      <color theme="1"/>
      <name val="Arial"/>
      <family val="2"/>
    </font>
    <font>
      <sz val="9"/>
      <color indexed="81"/>
      <name val="Segoe UI"/>
      <family val="2"/>
    </font>
    <font>
      <sz val="5.5"/>
      <color theme="1"/>
      <name val="Arial"/>
      <family val="2"/>
    </font>
    <font>
      <b/>
      <sz val="11"/>
      <color theme="1"/>
      <name val="Arial"/>
      <family val="1"/>
      <charset val="2"/>
    </font>
    <font>
      <b/>
      <sz val="11"/>
      <color theme="1"/>
      <name val="Symbol"/>
      <family val="1"/>
      <charset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fgColor theme="1" tint="0.34998626667073579"/>
        <bgColor theme="0" tint="-0.249977111117893"/>
      </patternFill>
    </fill>
    <fill>
      <patternFill patternType="solid">
        <fgColor theme="9" tint="0.59999389629810485"/>
        <bgColor theme="1" tint="0.34998626667073579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22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12" xfId="0" applyBorder="1" applyAlignment="1" applyProtection="1">
      <alignment horizontal="center" vertical="center"/>
      <protection locked="0"/>
    </xf>
    <xf numFmtId="166" fontId="0" fillId="0" borderId="41" xfId="0" applyNumberForma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5" fontId="0" fillId="7" borderId="23" xfId="0" applyNumberFormat="1" applyFill="1" applyBorder="1" applyAlignment="1" applyProtection="1">
      <alignment horizontal="center" vertical="center"/>
      <protection locked="0"/>
    </xf>
    <xf numFmtId="0" fontId="1" fillId="0" borderId="0" xfId="0" applyFont="1"/>
    <xf numFmtId="167" fontId="5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vertical="center"/>
    </xf>
    <xf numFmtId="164" fontId="0" fillId="0" borderId="25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0" xfId="0" applyNumberFormat="1"/>
    <xf numFmtId="0" fontId="4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6" fontId="10" fillId="4" borderId="6" xfId="0" applyNumberFormat="1" applyFont="1" applyFill="1" applyBorder="1" applyAlignment="1">
      <alignment horizontal="left" vertical="center" wrapText="1"/>
    </xf>
    <xf numFmtId="20" fontId="10" fillId="4" borderId="1" xfId="0" applyNumberFormat="1" applyFont="1" applyFill="1" applyBorder="1" applyAlignment="1">
      <alignment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8" fontId="10" fillId="4" borderId="2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6" fontId="10" fillId="4" borderId="8" xfId="0" applyNumberFormat="1" applyFont="1" applyFill="1" applyBorder="1" applyAlignment="1">
      <alignment horizontal="left" vertical="center" wrapText="1"/>
    </xf>
    <xf numFmtId="20" fontId="10" fillId="4" borderId="0" xfId="0" applyNumberFormat="1" applyFont="1" applyFill="1" applyAlignment="1">
      <alignment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168" fontId="10" fillId="4" borderId="27" xfId="0" applyNumberFormat="1" applyFont="1" applyFill="1" applyBorder="1" applyAlignment="1">
      <alignment horizontal="center" vertical="center"/>
    </xf>
    <xf numFmtId="166" fontId="10" fillId="4" borderId="10" xfId="0" applyNumberFormat="1" applyFont="1" applyFill="1" applyBorder="1" applyAlignment="1">
      <alignment horizontal="left" vertical="center" wrapText="1"/>
    </xf>
    <xf numFmtId="20" fontId="10" fillId="4" borderId="2" xfId="0" applyNumberFormat="1" applyFont="1" applyFill="1" applyBorder="1" applyAlignment="1">
      <alignment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68" fontId="10" fillId="4" borderId="28" xfId="0" applyNumberFormat="1" applyFont="1" applyFill="1" applyBorder="1" applyAlignment="1">
      <alignment horizontal="center" vertical="center"/>
    </xf>
    <xf numFmtId="166" fontId="3" fillId="0" borderId="8" xfId="0" applyNumberFormat="1" applyFont="1" applyBorder="1" applyAlignment="1">
      <alignment horizontal="left" vertical="center" wrapText="1"/>
    </xf>
    <xf numFmtId="20" fontId="3" fillId="0" borderId="0" xfId="0" applyNumberFormat="1" applyFont="1" applyAlignment="1">
      <alignment vertical="center" wrapText="1"/>
    </xf>
    <xf numFmtId="20" fontId="3" fillId="0" borderId="8" xfId="0" applyNumberFormat="1" applyFont="1" applyBorder="1" applyAlignment="1">
      <alignment vertical="center"/>
    </xf>
    <xf numFmtId="20" fontId="3" fillId="0" borderId="0" xfId="0" applyNumberFormat="1" applyFont="1" applyAlignment="1">
      <alignment vertical="center"/>
    </xf>
    <xf numFmtId="20" fontId="3" fillId="0" borderId="9" xfId="0" applyNumberFormat="1" applyFont="1" applyBorder="1" applyAlignment="1">
      <alignment vertical="center"/>
    </xf>
    <xf numFmtId="20" fontId="3" fillId="0" borderId="8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0" fontId="3" fillId="0" borderId="27" xfId="0" applyNumberFormat="1" applyFont="1" applyBorder="1" applyAlignment="1">
      <alignment horizontal="center" vertical="center"/>
    </xf>
    <xf numFmtId="166" fontId="0" fillId="2" borderId="6" xfId="0" applyNumberFormat="1" applyFill="1" applyBorder="1" applyAlignment="1">
      <alignment horizontal="left" vertical="center"/>
    </xf>
    <xf numFmtId="20" fontId="3" fillId="2" borderId="1" xfId="0" applyNumberFormat="1" applyFont="1" applyFill="1" applyBorder="1" applyAlignment="1">
      <alignment vertical="center" wrapText="1"/>
    </xf>
    <xf numFmtId="20" fontId="3" fillId="2" borderId="6" xfId="0" applyNumberFormat="1" applyFont="1" applyFill="1" applyBorder="1" applyAlignment="1">
      <alignment vertical="center"/>
    </xf>
    <xf numFmtId="20" fontId="3" fillId="2" borderId="1" xfId="0" applyNumberFormat="1" applyFont="1" applyFill="1" applyBorder="1" applyAlignment="1">
      <alignment vertical="center"/>
    </xf>
    <xf numFmtId="20" fontId="3" fillId="2" borderId="7" xfId="0" applyNumberFormat="1" applyFont="1" applyFill="1" applyBorder="1" applyAlignment="1">
      <alignment vertical="center"/>
    </xf>
    <xf numFmtId="20" fontId="3" fillId="2" borderId="6" xfId="0" applyNumberFormat="1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8" fontId="0" fillId="2" borderId="29" xfId="0" applyNumberFormat="1" applyFill="1" applyBorder="1" applyAlignment="1">
      <alignment horizontal="center" vertical="center"/>
    </xf>
    <xf numFmtId="166" fontId="0" fillId="0" borderId="41" xfId="0" applyNumberFormat="1" applyBorder="1" applyAlignment="1">
      <alignment horizontal="left" vertical="center"/>
    </xf>
    <xf numFmtId="165" fontId="0" fillId="0" borderId="42" xfId="0" applyNumberFormat="1" applyBorder="1" applyAlignment="1">
      <alignment vertical="center"/>
    </xf>
    <xf numFmtId="168" fontId="0" fillId="0" borderId="28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left" vertical="center"/>
    </xf>
    <xf numFmtId="165" fontId="0" fillId="0" borderId="2" xfId="0" applyNumberFormat="1" applyBorder="1" applyAlignment="1">
      <alignment vertical="center"/>
    </xf>
    <xf numFmtId="166" fontId="0" fillId="0" borderId="32" xfId="0" applyNumberFormat="1" applyBorder="1" applyAlignment="1">
      <alignment horizontal="left" vertical="center"/>
    </xf>
    <xf numFmtId="165" fontId="0" fillId="0" borderId="4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2" fillId="6" borderId="15" xfId="0" applyFont="1" applyFill="1" applyBorder="1" applyAlignment="1">
      <alignment vertical="center"/>
    </xf>
    <xf numFmtId="165" fontId="4" fillId="6" borderId="16" xfId="0" applyNumberFormat="1" applyFont="1" applyFill="1" applyBorder="1" applyAlignment="1">
      <alignment vertical="center"/>
    </xf>
    <xf numFmtId="0" fontId="4" fillId="6" borderId="16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65" fontId="0" fillId="0" borderId="14" xfId="0" applyNumberFormat="1" applyBorder="1" applyAlignment="1">
      <alignment vertical="center"/>
    </xf>
    <xf numFmtId="165" fontId="0" fillId="0" borderId="30" xfId="0" applyNumberFormat="1" applyBorder="1" applyAlignment="1">
      <alignment vertical="center"/>
    </xf>
    <xf numFmtId="168" fontId="15" fillId="9" borderId="29" xfId="0" applyNumberFormat="1" applyFont="1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168" fontId="4" fillId="6" borderId="38" xfId="0" applyNumberFormat="1" applyFont="1" applyFill="1" applyBorder="1" applyAlignment="1">
      <alignment horizontal="right" vertical="center"/>
    </xf>
    <xf numFmtId="171" fontId="4" fillId="10" borderId="29" xfId="0" applyNumberFormat="1" applyFont="1" applyFill="1" applyBorder="1" applyAlignment="1" applyProtection="1">
      <alignment horizontal="right" vertical="center"/>
      <protection locked="0"/>
    </xf>
    <xf numFmtId="0" fontId="12" fillId="8" borderId="15" xfId="0" applyFont="1" applyFill="1" applyBorder="1" applyAlignment="1">
      <alignment vertical="center"/>
    </xf>
    <xf numFmtId="0" fontId="12" fillId="8" borderId="16" xfId="0" applyFont="1" applyFill="1" applyBorder="1" applyAlignment="1">
      <alignment vertical="center"/>
    </xf>
    <xf numFmtId="168" fontId="12" fillId="8" borderId="38" xfId="0" applyNumberFormat="1" applyFont="1" applyFill="1" applyBorder="1" applyAlignment="1">
      <alignment horizontal="right" vertical="center"/>
    </xf>
    <xf numFmtId="168" fontId="12" fillId="6" borderId="38" xfId="0" applyNumberFormat="1" applyFont="1" applyFill="1" applyBorder="1" applyAlignment="1">
      <alignment horizontal="right" vertical="center"/>
    </xf>
    <xf numFmtId="169" fontId="11" fillId="0" borderId="23" xfId="0" applyNumberFormat="1" applyFont="1" applyBorder="1" applyAlignment="1">
      <alignment horizontal="center" textRotation="90" wrapText="1"/>
    </xf>
    <xf numFmtId="0" fontId="18" fillId="0" borderId="23" xfId="0" applyFont="1" applyBorder="1" applyAlignment="1">
      <alignment horizontal="center" textRotation="90"/>
    </xf>
    <xf numFmtId="0" fontId="11" fillId="0" borderId="23" xfId="0" applyFont="1" applyBorder="1" applyAlignment="1">
      <alignment vertical="center"/>
    </xf>
    <xf numFmtId="0" fontId="11" fillId="4" borderId="23" xfId="0" applyFont="1" applyFill="1" applyBorder="1" applyAlignment="1">
      <alignment vertical="center"/>
    </xf>
    <xf numFmtId="0" fontId="0" fillId="4" borderId="23" xfId="0" applyFill="1" applyBorder="1" applyAlignment="1">
      <alignment horizontal="center" vertical="center"/>
    </xf>
    <xf numFmtId="165" fontId="0" fillId="7" borderId="23" xfId="0" applyNumberFormat="1" applyFill="1" applyBorder="1" applyAlignment="1">
      <alignment horizontal="center" vertical="center"/>
    </xf>
    <xf numFmtId="20" fontId="0" fillId="5" borderId="47" xfId="0" applyNumberFormat="1" applyFill="1" applyBorder="1" applyAlignment="1" applyProtection="1">
      <alignment vertical="center"/>
      <protection locked="0"/>
    </xf>
    <xf numFmtId="20" fontId="0" fillId="5" borderId="48" xfId="0" applyNumberFormat="1" applyFill="1" applyBorder="1" applyAlignment="1" applyProtection="1">
      <alignment vertical="center"/>
      <protection locked="0"/>
    </xf>
    <xf numFmtId="20" fontId="0" fillId="5" borderId="49" xfId="0" applyNumberFormat="1" applyFill="1" applyBorder="1" applyAlignment="1" applyProtection="1">
      <alignment vertical="center"/>
      <protection locked="0"/>
    </xf>
    <xf numFmtId="20" fontId="0" fillId="3" borderId="47" xfId="0" applyNumberFormat="1" applyFill="1" applyBorder="1" applyAlignment="1" applyProtection="1">
      <alignment vertical="center"/>
      <protection locked="0"/>
    </xf>
    <xf numFmtId="20" fontId="0" fillId="3" borderId="48" xfId="0" applyNumberFormat="1" applyFill="1" applyBorder="1" applyAlignment="1" applyProtection="1">
      <alignment vertical="center"/>
      <protection locked="0"/>
    </xf>
    <xf numFmtId="20" fontId="0" fillId="3" borderId="49" xfId="0" applyNumberFormat="1" applyFill="1" applyBorder="1" applyAlignment="1" applyProtection="1">
      <alignment vertical="center"/>
      <protection locked="0"/>
    </xf>
    <xf numFmtId="20" fontId="10" fillId="4" borderId="50" xfId="0" applyNumberFormat="1" applyFont="1" applyFill="1" applyBorder="1" applyAlignment="1">
      <alignment vertical="center"/>
    </xf>
    <xf numFmtId="20" fontId="10" fillId="4" borderId="51" xfId="0" applyNumberFormat="1" applyFont="1" applyFill="1" applyBorder="1" applyAlignment="1">
      <alignment vertical="center"/>
    </xf>
    <xf numFmtId="20" fontId="10" fillId="4" borderId="52" xfId="0" applyNumberFormat="1" applyFont="1" applyFill="1" applyBorder="1" applyAlignment="1">
      <alignment vertical="center"/>
    </xf>
    <xf numFmtId="20" fontId="10" fillId="4" borderId="53" xfId="0" applyNumberFormat="1" applyFont="1" applyFill="1" applyBorder="1" applyAlignment="1">
      <alignment vertical="center"/>
    </xf>
    <xf numFmtId="20" fontId="10" fillId="4" borderId="54" xfId="0" applyNumberFormat="1" applyFont="1" applyFill="1" applyBorder="1" applyAlignment="1">
      <alignment vertical="center"/>
    </xf>
    <xf numFmtId="20" fontId="10" fillId="4" borderId="55" xfId="0" applyNumberFormat="1" applyFont="1" applyFill="1" applyBorder="1" applyAlignment="1">
      <alignment vertical="center"/>
    </xf>
    <xf numFmtId="20" fontId="10" fillId="4" borderId="56" xfId="0" applyNumberFormat="1" applyFont="1" applyFill="1" applyBorder="1" applyAlignment="1">
      <alignment vertical="center"/>
    </xf>
    <xf numFmtId="20" fontId="10" fillId="4" borderId="57" xfId="0" applyNumberFormat="1" applyFont="1" applyFill="1" applyBorder="1" applyAlignment="1">
      <alignment vertical="center"/>
    </xf>
    <xf numFmtId="20" fontId="10" fillId="4" borderId="58" xfId="0" applyNumberFormat="1" applyFont="1" applyFill="1" applyBorder="1" applyAlignment="1">
      <alignment vertical="center"/>
    </xf>
    <xf numFmtId="20" fontId="10" fillId="4" borderId="50" xfId="0" applyNumberFormat="1" applyFont="1" applyFill="1" applyBorder="1" applyAlignment="1">
      <alignment vertical="center" wrapText="1"/>
    </xf>
    <xf numFmtId="20" fontId="10" fillId="4" borderId="51" xfId="0" applyNumberFormat="1" applyFont="1" applyFill="1" applyBorder="1" applyAlignment="1">
      <alignment vertical="center" wrapText="1"/>
    </xf>
    <xf numFmtId="20" fontId="10" fillId="4" borderId="52" xfId="0" applyNumberFormat="1" applyFont="1" applyFill="1" applyBorder="1" applyAlignment="1">
      <alignment vertical="center" wrapText="1"/>
    </xf>
    <xf numFmtId="20" fontId="10" fillId="4" borderId="53" xfId="0" applyNumberFormat="1" applyFont="1" applyFill="1" applyBorder="1" applyAlignment="1">
      <alignment vertical="center" wrapText="1"/>
    </xf>
    <xf numFmtId="20" fontId="10" fillId="4" borderId="54" xfId="0" applyNumberFormat="1" applyFont="1" applyFill="1" applyBorder="1" applyAlignment="1">
      <alignment vertical="center" wrapText="1"/>
    </xf>
    <xf numFmtId="20" fontId="10" fillId="4" borderId="55" xfId="0" applyNumberFormat="1" applyFont="1" applyFill="1" applyBorder="1" applyAlignment="1">
      <alignment vertical="center" wrapText="1"/>
    </xf>
    <xf numFmtId="20" fontId="10" fillId="4" borderId="56" xfId="0" applyNumberFormat="1" applyFont="1" applyFill="1" applyBorder="1" applyAlignment="1">
      <alignment vertical="center" wrapText="1"/>
    </xf>
    <xf numFmtId="20" fontId="10" fillId="4" borderId="57" xfId="0" applyNumberFormat="1" applyFont="1" applyFill="1" applyBorder="1" applyAlignment="1">
      <alignment vertical="center" wrapText="1"/>
    </xf>
    <xf numFmtId="20" fontId="10" fillId="4" borderId="58" xfId="0" applyNumberFormat="1" applyFont="1" applyFill="1" applyBorder="1" applyAlignment="1">
      <alignment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67" fontId="13" fillId="0" borderId="0" xfId="0" applyNumberFormat="1" applyFont="1" applyAlignment="1">
      <alignment horizontal="right"/>
    </xf>
    <xf numFmtId="0" fontId="0" fillId="2" borderId="39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11" fillId="7" borderId="24" xfId="0" applyFont="1" applyFill="1" applyBorder="1" applyAlignment="1" applyProtection="1">
      <alignment horizontal="left" vertical="center"/>
      <protection locked="0"/>
    </xf>
    <xf numFmtId="0" fontId="11" fillId="7" borderId="12" xfId="0" applyFont="1" applyFill="1" applyBorder="1" applyAlignment="1" applyProtection="1">
      <alignment horizontal="left" vertical="center"/>
      <protection locked="0"/>
    </xf>
    <xf numFmtId="0" fontId="11" fillId="7" borderId="25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1" fillId="7" borderId="34" xfId="0" applyFont="1" applyFill="1" applyBorder="1" applyAlignment="1" applyProtection="1">
      <alignment horizontal="left" vertical="center"/>
      <protection locked="0"/>
    </xf>
    <xf numFmtId="0" fontId="11" fillId="7" borderId="1" xfId="0" applyFont="1" applyFill="1" applyBorder="1" applyAlignment="1" applyProtection="1">
      <alignment horizontal="left" vertical="center"/>
      <protection locked="0"/>
    </xf>
    <xf numFmtId="0" fontId="11" fillId="7" borderId="35" xfId="0" applyFont="1" applyFill="1" applyBorder="1" applyAlignment="1" applyProtection="1">
      <alignment horizontal="left" vertical="center"/>
      <protection locked="0"/>
    </xf>
    <xf numFmtId="0" fontId="17" fillId="2" borderId="45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left" vertical="center" wrapText="1"/>
      <protection locked="0"/>
    </xf>
    <xf numFmtId="0" fontId="10" fillId="0" borderId="42" xfId="0" applyFont="1" applyBorder="1" applyAlignment="1" applyProtection="1">
      <alignment horizontal="left" vertical="center" wrapText="1"/>
      <protection locked="0"/>
    </xf>
    <xf numFmtId="0" fontId="10" fillId="0" borderId="44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4" fillId="6" borderId="15" xfId="0" applyFont="1" applyFill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top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0" fillId="8" borderId="15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31" xfId="0" applyFont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167" fontId="13" fillId="0" borderId="0" xfId="0" applyNumberFormat="1" applyFont="1" applyAlignment="1">
      <alignment horizontal="center"/>
    </xf>
    <xf numFmtId="170" fontId="9" fillId="11" borderId="24" xfId="0" applyNumberFormat="1" applyFont="1" applyFill="1" applyBorder="1" applyAlignment="1" applyProtection="1">
      <alignment horizontal="center" vertical="center"/>
      <protection locked="0"/>
    </xf>
    <xf numFmtId="170" fontId="9" fillId="11" borderId="12" xfId="0" applyNumberFormat="1" applyFont="1" applyFill="1" applyBorder="1" applyAlignment="1" applyProtection="1">
      <alignment horizontal="center" vertical="center"/>
      <protection locked="0"/>
    </xf>
    <xf numFmtId="170" fontId="9" fillId="11" borderId="25" xfId="0" applyNumberFormat="1" applyFont="1" applyFill="1" applyBorder="1" applyAlignment="1" applyProtection="1">
      <alignment horizontal="center" vertical="center"/>
      <protection locked="0"/>
    </xf>
    <xf numFmtId="0" fontId="11" fillId="7" borderId="24" xfId="0" applyFont="1" applyFill="1" applyBorder="1" applyAlignment="1">
      <alignment horizontal="left" vertical="center"/>
    </xf>
    <xf numFmtId="0" fontId="11" fillId="7" borderId="12" xfId="0" applyFont="1" applyFill="1" applyBorder="1" applyAlignment="1">
      <alignment horizontal="left" vertical="center"/>
    </xf>
    <xf numFmtId="0" fontId="11" fillId="7" borderId="25" xfId="0" applyFont="1" applyFill="1" applyBorder="1" applyAlignment="1">
      <alignment horizontal="left" vertical="center"/>
    </xf>
  </cellXfs>
  <cellStyles count="1">
    <cellStyle name="Standard" xfId="0" builtinId="0"/>
  </cellStyles>
  <dxfs count="420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9"/>
  <sheetViews>
    <sheetView tabSelected="1" zoomScale="115" zoomScaleNormal="115" workbookViewId="0">
      <selection activeCell="C3" sqref="C3:I3"/>
    </sheetView>
  </sheetViews>
  <sheetFormatPr baseColWidth="10" defaultRowHeight="14.25"/>
  <cols>
    <col min="1" max="1" width="27.875" bestFit="1" customWidth="1"/>
    <col min="2" max="2" width="5.375" bestFit="1" customWidth="1"/>
    <col min="3" max="3" width="5.75" bestFit="1" customWidth="1"/>
    <col min="4" max="5" width="5.5" bestFit="1" customWidth="1"/>
    <col min="6" max="6" width="5.75" bestFit="1" customWidth="1"/>
    <col min="7" max="8" width="5.5" bestFit="1" customWidth="1"/>
    <col min="9" max="10" width="5" customWidth="1"/>
    <col min="11" max="11" width="9.25" customWidth="1"/>
    <col min="12" max="12" width="1" customWidth="1"/>
    <col min="13" max="13" width="16" customWidth="1"/>
    <col min="14" max="14" width="10.875" customWidth="1"/>
    <col min="15" max="15" width="1.875" customWidth="1"/>
  </cols>
  <sheetData>
    <row r="1" spans="1:16" ht="23.25">
      <c r="A1" s="14" t="s">
        <v>20</v>
      </c>
      <c r="K1" s="138">
        <f>A19</f>
        <v>45292</v>
      </c>
      <c r="L1" s="138"/>
      <c r="M1" s="138"/>
      <c r="N1" s="138"/>
    </row>
    <row r="2" spans="1:16" ht="23.25">
      <c r="A2" s="14"/>
      <c r="K2" s="15"/>
      <c r="L2" s="15"/>
      <c r="M2" s="15"/>
      <c r="N2" s="15"/>
    </row>
    <row r="3" spans="1:16" ht="18" customHeight="1">
      <c r="A3" s="167" t="s">
        <v>21</v>
      </c>
      <c r="B3" s="168"/>
      <c r="C3" s="141"/>
      <c r="D3" s="142"/>
      <c r="E3" s="142"/>
      <c r="F3" s="142"/>
      <c r="G3" s="142"/>
      <c r="H3" s="142"/>
      <c r="I3" s="143"/>
      <c r="J3" s="16"/>
      <c r="K3" s="16"/>
      <c r="L3" s="16"/>
      <c r="M3" s="16"/>
      <c r="N3" s="16"/>
    </row>
    <row r="4" spans="1:16" ht="18.75" customHeight="1">
      <c r="A4" s="169" t="s">
        <v>3</v>
      </c>
      <c r="B4" s="170"/>
      <c r="C4" s="146"/>
      <c r="D4" s="147"/>
      <c r="E4" s="147"/>
      <c r="F4" s="147"/>
      <c r="G4" s="147"/>
      <c r="H4" s="147"/>
      <c r="I4" s="148"/>
      <c r="J4" s="16"/>
      <c r="K4" s="17" t="s">
        <v>1</v>
      </c>
      <c r="L4" s="18"/>
      <c r="M4" s="19"/>
      <c r="N4" s="19">
        <f>SUM(C8:I8)*24</f>
        <v>0</v>
      </c>
    </row>
    <row r="5" spans="1:16" ht="18" customHeight="1">
      <c r="A5" s="167" t="s">
        <v>29</v>
      </c>
      <c r="B5" s="168"/>
      <c r="C5" s="141"/>
      <c r="D5" s="142"/>
      <c r="E5" s="142"/>
      <c r="F5" s="142"/>
      <c r="G5" s="142"/>
      <c r="H5" s="142"/>
      <c r="I5" s="143"/>
      <c r="J5" s="16"/>
      <c r="K5" s="20" t="s">
        <v>6</v>
      </c>
      <c r="L5" s="21"/>
      <c r="M5" s="19"/>
      <c r="N5" s="19">
        <f>ROUNDUP(80/39*$N$4*4,0)/4</f>
        <v>0</v>
      </c>
      <c r="P5" s="22"/>
    </row>
    <row r="6" spans="1:16" ht="15" hidden="1">
      <c r="A6" s="23"/>
      <c r="B6" s="24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3">
        <v>1</v>
      </c>
      <c r="J6" s="16"/>
      <c r="K6" s="20"/>
      <c r="L6" s="21"/>
      <c r="M6" s="19"/>
      <c r="N6" s="19"/>
      <c r="P6" s="22"/>
    </row>
    <row r="7" spans="1:16" ht="18" customHeight="1">
      <c r="A7" s="171" t="s">
        <v>24</v>
      </c>
      <c r="B7" s="172"/>
      <c r="C7" s="25" t="s">
        <v>14</v>
      </c>
      <c r="D7" s="25" t="s">
        <v>15</v>
      </c>
      <c r="E7" s="25" t="s">
        <v>16</v>
      </c>
      <c r="F7" s="25" t="s">
        <v>17</v>
      </c>
      <c r="G7" s="25" t="s">
        <v>18</v>
      </c>
      <c r="H7" s="25" t="s">
        <v>22</v>
      </c>
      <c r="I7" s="25" t="s">
        <v>23</v>
      </c>
      <c r="J7" s="16"/>
      <c r="K7" s="20" t="s">
        <v>5</v>
      </c>
      <c r="L7" s="21"/>
      <c r="M7" s="19"/>
      <c r="N7" s="19">
        <f>ROUNDUP(40/39*$N$4*4,0)/4*-1</f>
        <v>0</v>
      </c>
    </row>
    <row r="8" spans="1:16" ht="18" customHeight="1">
      <c r="A8" s="173"/>
      <c r="B8" s="174"/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6"/>
      <c r="K8" s="16"/>
      <c r="L8" s="26"/>
      <c r="M8" s="26"/>
      <c r="N8" s="26"/>
    </row>
    <row r="9" spans="1:16" ht="15" hidden="1">
      <c r="A9" s="2" t="s">
        <v>19</v>
      </c>
      <c r="B9" s="3"/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3">
        <v>1</v>
      </c>
      <c r="L9" s="22"/>
      <c r="M9" s="22"/>
      <c r="N9" s="22"/>
    </row>
    <row r="10" spans="1:16" ht="15" hidden="1">
      <c r="A10" s="5"/>
      <c r="B10" s="4"/>
      <c r="C10" s="3">
        <f>IF(ISBLANK(C8)=FALSE,1,0)</f>
        <v>1</v>
      </c>
      <c r="D10" s="3">
        <f>IF(ISBLANK(D8)=FALSE,1,0)</f>
        <v>1</v>
      </c>
      <c r="E10" s="3">
        <f>IF(ISBLANK(E8)=FALSE,1,0)</f>
        <v>1</v>
      </c>
      <c r="F10" s="3">
        <f>IF(ISBLANK(F8)=FALSE,1,0)</f>
        <v>1</v>
      </c>
      <c r="G10" s="3">
        <f>IF(ISBLANK(G8)=FALSE,1,0)</f>
        <v>1</v>
      </c>
      <c r="H10" s="4">
        <v>0</v>
      </c>
      <c r="I10" s="4">
        <v>0</v>
      </c>
      <c r="K10" s="27"/>
      <c r="L10" s="27"/>
      <c r="M10" s="27"/>
    </row>
    <row r="11" spans="1:16" ht="15.75" thickBot="1">
      <c r="A11" s="5"/>
      <c r="B11" s="4"/>
      <c r="C11" s="3"/>
      <c r="D11" s="3"/>
      <c r="E11" s="3"/>
      <c r="F11" s="3"/>
      <c r="G11" s="3"/>
      <c r="H11" s="4"/>
      <c r="K11" s="27"/>
      <c r="L11" s="27"/>
      <c r="M11" s="27"/>
    </row>
    <row r="12" spans="1:16" s="29" customFormat="1" ht="17.100000000000001" customHeight="1">
      <c r="A12" s="132" t="s">
        <v>4</v>
      </c>
      <c r="B12" s="28"/>
      <c r="C12" s="132" t="s">
        <v>25</v>
      </c>
      <c r="D12" s="136"/>
      <c r="E12" s="137"/>
      <c r="F12" s="132" t="s">
        <v>26</v>
      </c>
      <c r="G12" s="136"/>
      <c r="H12" s="136"/>
      <c r="I12" s="134" t="s">
        <v>27</v>
      </c>
      <c r="J12" s="149" t="s">
        <v>39</v>
      </c>
      <c r="K12" s="139" t="s">
        <v>28</v>
      </c>
      <c r="L12" s="132" t="s">
        <v>2</v>
      </c>
      <c r="M12" s="136"/>
      <c r="N12" s="137"/>
    </row>
    <row r="13" spans="1:16" s="29" customFormat="1" ht="17.100000000000001" customHeight="1">
      <c r="A13" s="133"/>
      <c r="B13" s="30"/>
      <c r="C13" s="31" t="s">
        <v>10</v>
      </c>
      <c r="D13" s="32" t="s">
        <v>12</v>
      </c>
      <c r="E13" s="32" t="s">
        <v>11</v>
      </c>
      <c r="F13" s="31" t="s">
        <v>10</v>
      </c>
      <c r="G13" s="32" t="s">
        <v>12</v>
      </c>
      <c r="H13" s="32" t="s">
        <v>11</v>
      </c>
      <c r="I13" s="135"/>
      <c r="J13" s="150"/>
      <c r="K13" s="140"/>
      <c r="L13" s="133"/>
      <c r="M13" s="144"/>
      <c r="N13" s="145"/>
    </row>
    <row r="14" spans="1:16" s="38" customFormat="1" ht="12.75" customHeight="1">
      <c r="A14" s="33">
        <v>42744</v>
      </c>
      <c r="B14" s="34">
        <v>0.16666666666666666</v>
      </c>
      <c r="C14" s="105">
        <v>0.33333333333333331</v>
      </c>
      <c r="D14" s="106">
        <v>0.5</v>
      </c>
      <c r="E14" s="107">
        <v>1.0416666666666666E-2</v>
      </c>
      <c r="F14" s="114">
        <v>0.5625</v>
      </c>
      <c r="G14" s="115">
        <v>0.64583333333333337</v>
      </c>
      <c r="H14" s="116"/>
      <c r="I14" s="35"/>
      <c r="J14" s="36"/>
      <c r="K14" s="37">
        <v>1.75</v>
      </c>
      <c r="L14" s="123" t="s">
        <v>13</v>
      </c>
      <c r="M14" s="124"/>
      <c r="N14" s="125"/>
    </row>
    <row r="15" spans="1:16" s="38" customFormat="1" ht="12.75">
      <c r="A15" s="39">
        <v>42746</v>
      </c>
      <c r="B15" s="40">
        <v>0.16666666666666666</v>
      </c>
      <c r="C15" s="108"/>
      <c r="D15" s="109"/>
      <c r="E15" s="110"/>
      <c r="F15" s="117"/>
      <c r="G15" s="118"/>
      <c r="H15" s="119"/>
      <c r="I15" s="41" t="s">
        <v>0</v>
      </c>
      <c r="J15" s="42"/>
      <c r="K15" s="43">
        <v>0</v>
      </c>
      <c r="L15" s="126"/>
      <c r="M15" s="127"/>
      <c r="N15" s="128"/>
    </row>
    <row r="16" spans="1:16" s="38" customFormat="1" ht="12.75">
      <c r="A16" s="44">
        <v>42748</v>
      </c>
      <c r="B16" s="45">
        <v>0.16666666666666666</v>
      </c>
      <c r="C16" s="111">
        <v>0.33333333333333331</v>
      </c>
      <c r="D16" s="112">
        <v>0.41666666666666669</v>
      </c>
      <c r="E16" s="113"/>
      <c r="F16" s="120"/>
      <c r="G16" s="121"/>
      <c r="H16" s="122"/>
      <c r="I16" s="46"/>
      <c r="J16" s="47"/>
      <c r="K16" s="48">
        <v>-2</v>
      </c>
      <c r="L16" s="129"/>
      <c r="M16" s="130"/>
      <c r="N16" s="131"/>
    </row>
    <row r="17" spans="1:14" s="38" customFormat="1" ht="12.75">
      <c r="A17" s="49"/>
      <c r="B17" s="50"/>
      <c r="C17" s="51"/>
      <c r="D17" s="52"/>
      <c r="E17" s="53"/>
      <c r="F17" s="54"/>
      <c r="G17" s="50"/>
      <c r="H17" s="50"/>
      <c r="I17" s="55"/>
      <c r="J17" s="56"/>
      <c r="K17" s="57"/>
      <c r="L17" s="151"/>
      <c r="M17" s="152"/>
      <c r="N17" s="153"/>
    </row>
    <row r="18" spans="1:14" s="38" customFormat="1" ht="21.95" customHeight="1" thickBot="1">
      <c r="A18" s="58" t="s">
        <v>9</v>
      </c>
      <c r="B18" s="59"/>
      <c r="C18" s="60"/>
      <c r="D18" s="61"/>
      <c r="E18" s="62"/>
      <c r="F18" s="63"/>
      <c r="G18" s="59"/>
      <c r="H18" s="59"/>
      <c r="I18" s="64"/>
      <c r="J18" s="65"/>
      <c r="K18" s="83"/>
      <c r="L18" s="154"/>
      <c r="M18" s="155"/>
      <c r="N18" s="156"/>
    </row>
    <row r="19" spans="1:14" s="16" customFormat="1" ht="21.95" customHeight="1" thickBot="1">
      <c r="A19" s="7">
        <v>45292</v>
      </c>
      <c r="B19" s="68">
        <f>HLOOKUP(WEEKDAY($A19,1),$C$6:$I$8,3,FALSE)</f>
        <v>0</v>
      </c>
      <c r="C19" s="99"/>
      <c r="D19" s="100"/>
      <c r="E19" s="101"/>
      <c r="F19" s="102"/>
      <c r="G19" s="103"/>
      <c r="H19" s="104"/>
      <c r="I19" s="8"/>
      <c r="J19" s="9" t="s">
        <v>35</v>
      </c>
      <c r="K19" s="69">
        <f t="shared" ref="K19:K29" ca="1" si="0">IF(A19&gt;TODAY(),0,IF(AND(I19="",J19=""),((D19-C19-E19)+(G19-F19-H19))*24-(B19*24),0))</f>
        <v>0</v>
      </c>
      <c r="L19" s="157"/>
      <c r="M19" s="158"/>
      <c r="N19" s="159"/>
    </row>
    <row r="20" spans="1:14" s="16" customFormat="1" ht="21.95" customHeight="1" thickBot="1">
      <c r="A20" s="70">
        <f>A19+1</f>
        <v>45293</v>
      </c>
      <c r="B20" s="71">
        <f t="shared" ref="B20:B49" si="1">HLOOKUP(WEEKDAY($A20,1),$C$6:$I$8,3,FALSE)</f>
        <v>0</v>
      </c>
      <c r="C20" s="99"/>
      <c r="D20" s="100"/>
      <c r="E20" s="101"/>
      <c r="F20" s="102"/>
      <c r="G20" s="103"/>
      <c r="H20" s="104"/>
      <c r="I20" s="1"/>
      <c r="J20" s="6"/>
      <c r="K20" s="69">
        <f t="shared" ca="1" si="0"/>
        <v>0</v>
      </c>
      <c r="L20" s="160"/>
      <c r="M20" s="161"/>
      <c r="N20" s="162"/>
    </row>
    <row r="21" spans="1:14" s="16" customFormat="1" ht="21.95" customHeight="1" thickBot="1">
      <c r="A21" s="70">
        <f>A20+1</f>
        <v>45294</v>
      </c>
      <c r="B21" s="71">
        <f t="shared" si="1"/>
        <v>0</v>
      </c>
      <c r="C21" s="99"/>
      <c r="D21" s="100"/>
      <c r="E21" s="101"/>
      <c r="F21" s="102"/>
      <c r="G21" s="103"/>
      <c r="H21" s="104"/>
      <c r="I21" s="1"/>
      <c r="J21" s="6"/>
      <c r="K21" s="69">
        <f t="shared" ca="1" si="0"/>
        <v>0</v>
      </c>
      <c r="L21" s="160"/>
      <c r="M21" s="161"/>
      <c r="N21" s="162"/>
    </row>
    <row r="22" spans="1:14" s="16" customFormat="1" ht="21.95" customHeight="1" thickBot="1">
      <c r="A22" s="70">
        <f>A21+1</f>
        <v>45295</v>
      </c>
      <c r="B22" s="71">
        <f t="shared" si="1"/>
        <v>0</v>
      </c>
      <c r="C22" s="99"/>
      <c r="D22" s="100"/>
      <c r="E22" s="101"/>
      <c r="F22" s="102"/>
      <c r="G22" s="103"/>
      <c r="H22" s="104"/>
      <c r="I22" s="1"/>
      <c r="J22" s="6"/>
      <c r="K22" s="69">
        <f t="shared" ca="1" si="0"/>
        <v>0</v>
      </c>
      <c r="L22" s="160"/>
      <c r="M22" s="161"/>
      <c r="N22" s="162"/>
    </row>
    <row r="23" spans="1:14" s="16" customFormat="1" ht="21.95" customHeight="1" thickBot="1">
      <c r="A23" s="70">
        <f>A22+1</f>
        <v>45296</v>
      </c>
      <c r="B23" s="71">
        <f t="shared" si="1"/>
        <v>0</v>
      </c>
      <c r="C23" s="99"/>
      <c r="D23" s="100"/>
      <c r="E23" s="101"/>
      <c r="F23" s="102"/>
      <c r="G23" s="103"/>
      <c r="H23" s="104"/>
      <c r="I23" s="1"/>
      <c r="J23" s="6"/>
      <c r="K23" s="69">
        <f t="shared" ca="1" si="0"/>
        <v>0</v>
      </c>
      <c r="L23" s="160"/>
      <c r="M23" s="161"/>
      <c r="N23" s="162"/>
    </row>
    <row r="24" spans="1:14" s="16" customFormat="1" ht="21.95" customHeight="1" thickBot="1">
      <c r="A24" s="70">
        <f t="shared" ref="A24:A49" si="2">A23+1</f>
        <v>45297</v>
      </c>
      <c r="B24" s="71">
        <f t="shared" si="1"/>
        <v>0</v>
      </c>
      <c r="C24" s="99"/>
      <c r="D24" s="100"/>
      <c r="E24" s="101"/>
      <c r="F24" s="102"/>
      <c r="G24" s="103"/>
      <c r="H24" s="104"/>
      <c r="I24" s="1"/>
      <c r="J24" s="6"/>
      <c r="K24" s="69">
        <f t="shared" ca="1" si="0"/>
        <v>0</v>
      </c>
      <c r="L24" s="160"/>
      <c r="M24" s="161"/>
      <c r="N24" s="162"/>
    </row>
    <row r="25" spans="1:14" s="16" customFormat="1" ht="21.95" customHeight="1" thickBot="1">
      <c r="A25" s="70">
        <f t="shared" si="2"/>
        <v>45298</v>
      </c>
      <c r="B25" s="71">
        <f t="shared" si="1"/>
        <v>0</v>
      </c>
      <c r="C25" s="99"/>
      <c r="D25" s="100"/>
      <c r="E25" s="101"/>
      <c r="F25" s="102"/>
      <c r="G25" s="103"/>
      <c r="H25" s="104"/>
      <c r="I25" s="1"/>
      <c r="J25" s="6"/>
      <c r="K25" s="69">
        <f t="shared" ca="1" si="0"/>
        <v>0</v>
      </c>
      <c r="L25" s="160"/>
      <c r="M25" s="161"/>
      <c r="N25" s="162"/>
    </row>
    <row r="26" spans="1:14" s="16" customFormat="1" ht="21.95" customHeight="1" thickBot="1">
      <c r="A26" s="70">
        <f t="shared" si="2"/>
        <v>45299</v>
      </c>
      <c r="B26" s="71">
        <f t="shared" si="1"/>
        <v>0</v>
      </c>
      <c r="C26" s="99"/>
      <c r="D26" s="100"/>
      <c r="E26" s="101"/>
      <c r="F26" s="102"/>
      <c r="G26" s="103"/>
      <c r="H26" s="104"/>
      <c r="I26" s="1"/>
      <c r="J26" s="6"/>
      <c r="K26" s="69">
        <f t="shared" ca="1" si="0"/>
        <v>0</v>
      </c>
      <c r="L26" s="160"/>
      <c r="M26" s="161"/>
      <c r="N26" s="162"/>
    </row>
    <row r="27" spans="1:14" s="16" customFormat="1" ht="21.95" customHeight="1" thickBot="1">
      <c r="A27" s="70">
        <f t="shared" si="2"/>
        <v>45300</v>
      </c>
      <c r="B27" s="71">
        <f t="shared" si="1"/>
        <v>0</v>
      </c>
      <c r="C27" s="99"/>
      <c r="D27" s="100"/>
      <c r="E27" s="101"/>
      <c r="F27" s="102"/>
      <c r="G27" s="103"/>
      <c r="H27" s="104"/>
      <c r="I27" s="1"/>
      <c r="J27" s="6"/>
      <c r="K27" s="69">
        <f t="shared" ca="1" si="0"/>
        <v>0</v>
      </c>
      <c r="L27" s="160"/>
      <c r="M27" s="161"/>
      <c r="N27" s="162"/>
    </row>
    <row r="28" spans="1:14" s="16" customFormat="1" ht="21.95" customHeight="1" thickBot="1">
      <c r="A28" s="70">
        <f t="shared" si="2"/>
        <v>45301</v>
      </c>
      <c r="B28" s="71">
        <f t="shared" si="1"/>
        <v>0</v>
      </c>
      <c r="C28" s="99"/>
      <c r="D28" s="100"/>
      <c r="E28" s="101"/>
      <c r="F28" s="102"/>
      <c r="G28" s="103"/>
      <c r="H28" s="104"/>
      <c r="I28" s="1"/>
      <c r="J28" s="6"/>
      <c r="K28" s="69">
        <f t="shared" ca="1" si="0"/>
        <v>0</v>
      </c>
      <c r="L28" s="160"/>
      <c r="M28" s="161"/>
      <c r="N28" s="162"/>
    </row>
    <row r="29" spans="1:14" s="16" customFormat="1" ht="21.95" customHeight="1" thickBot="1">
      <c r="A29" s="70">
        <f t="shared" si="2"/>
        <v>45302</v>
      </c>
      <c r="B29" s="71">
        <f t="shared" si="1"/>
        <v>0</v>
      </c>
      <c r="C29" s="99"/>
      <c r="D29" s="100"/>
      <c r="E29" s="101"/>
      <c r="F29" s="102"/>
      <c r="G29" s="103"/>
      <c r="H29" s="104"/>
      <c r="I29" s="1"/>
      <c r="J29" s="6"/>
      <c r="K29" s="69">
        <f t="shared" ca="1" si="0"/>
        <v>0</v>
      </c>
      <c r="L29" s="160"/>
      <c r="M29" s="161"/>
      <c r="N29" s="162"/>
    </row>
    <row r="30" spans="1:14" s="16" customFormat="1" ht="21.95" customHeight="1" thickBot="1">
      <c r="A30" s="70">
        <f t="shared" si="2"/>
        <v>45303</v>
      </c>
      <c r="B30" s="71">
        <f t="shared" si="1"/>
        <v>0</v>
      </c>
      <c r="C30" s="99"/>
      <c r="D30" s="100"/>
      <c r="E30" s="101"/>
      <c r="F30" s="102"/>
      <c r="G30" s="103"/>
      <c r="H30" s="104"/>
      <c r="I30" s="1"/>
      <c r="J30" s="6"/>
      <c r="K30" s="69">
        <f ca="1">IF(A30&gt;TODAY(),0,IF(AND(I30="",J30=""),((D30-C30-E30)+(G30-F30-H30))*24-(B30*24),0))</f>
        <v>0</v>
      </c>
      <c r="L30" s="160"/>
      <c r="M30" s="161"/>
      <c r="N30" s="162"/>
    </row>
    <row r="31" spans="1:14" s="16" customFormat="1" ht="21.95" customHeight="1" thickBot="1">
      <c r="A31" s="70">
        <f t="shared" si="2"/>
        <v>45304</v>
      </c>
      <c r="B31" s="71">
        <f t="shared" si="1"/>
        <v>0</v>
      </c>
      <c r="C31" s="99"/>
      <c r="D31" s="100"/>
      <c r="E31" s="101"/>
      <c r="F31" s="102"/>
      <c r="G31" s="103"/>
      <c r="H31" s="104"/>
      <c r="I31" s="1"/>
      <c r="J31" s="6"/>
      <c r="K31" s="69">
        <f t="shared" ref="K31:K49" ca="1" si="3">IF(A31&gt;TODAY(),0,IF(AND(I31="",J31=""),((D31-C31-E31)+(G31-F31-H31))*24-(B31*24),0))</f>
        <v>0</v>
      </c>
      <c r="L31" s="160"/>
      <c r="M31" s="161"/>
      <c r="N31" s="162"/>
    </row>
    <row r="32" spans="1:14" s="16" customFormat="1" ht="21.95" customHeight="1" thickBot="1">
      <c r="A32" s="70">
        <f t="shared" si="2"/>
        <v>45305</v>
      </c>
      <c r="B32" s="71">
        <f t="shared" si="1"/>
        <v>0</v>
      </c>
      <c r="C32" s="99"/>
      <c r="D32" s="100"/>
      <c r="E32" s="101"/>
      <c r="F32" s="102"/>
      <c r="G32" s="103"/>
      <c r="H32" s="104"/>
      <c r="I32" s="1"/>
      <c r="J32" s="6"/>
      <c r="K32" s="69">
        <f t="shared" ca="1" si="3"/>
        <v>0</v>
      </c>
      <c r="L32" s="160"/>
      <c r="M32" s="161"/>
      <c r="N32" s="162"/>
    </row>
    <row r="33" spans="1:14" s="16" customFormat="1" ht="21.95" customHeight="1" thickBot="1">
      <c r="A33" s="70">
        <f t="shared" si="2"/>
        <v>45306</v>
      </c>
      <c r="B33" s="71">
        <f t="shared" si="1"/>
        <v>0</v>
      </c>
      <c r="C33" s="99"/>
      <c r="D33" s="100"/>
      <c r="E33" s="101"/>
      <c r="F33" s="102"/>
      <c r="G33" s="103"/>
      <c r="H33" s="104"/>
      <c r="I33" s="1"/>
      <c r="J33" s="6"/>
      <c r="K33" s="69">
        <f t="shared" ca="1" si="3"/>
        <v>0</v>
      </c>
      <c r="L33" s="160"/>
      <c r="M33" s="161"/>
      <c r="N33" s="162"/>
    </row>
    <row r="34" spans="1:14" s="16" customFormat="1" ht="21.95" customHeight="1" thickBot="1">
      <c r="A34" s="70">
        <f t="shared" si="2"/>
        <v>45307</v>
      </c>
      <c r="B34" s="71">
        <f t="shared" si="1"/>
        <v>0</v>
      </c>
      <c r="C34" s="99"/>
      <c r="D34" s="100"/>
      <c r="E34" s="101"/>
      <c r="F34" s="102"/>
      <c r="G34" s="103"/>
      <c r="H34" s="104"/>
      <c r="I34" s="1"/>
      <c r="J34" s="6"/>
      <c r="K34" s="69">
        <f t="shared" ca="1" si="3"/>
        <v>0</v>
      </c>
      <c r="L34" s="160"/>
      <c r="M34" s="161"/>
      <c r="N34" s="162"/>
    </row>
    <row r="35" spans="1:14" s="16" customFormat="1" ht="21.95" customHeight="1" thickBot="1">
      <c r="A35" s="70">
        <f t="shared" si="2"/>
        <v>45308</v>
      </c>
      <c r="B35" s="71">
        <f t="shared" si="1"/>
        <v>0</v>
      </c>
      <c r="C35" s="99"/>
      <c r="D35" s="100"/>
      <c r="E35" s="101"/>
      <c r="F35" s="102"/>
      <c r="G35" s="103"/>
      <c r="H35" s="104"/>
      <c r="I35" s="1"/>
      <c r="J35" s="6"/>
      <c r="K35" s="69">
        <f t="shared" ca="1" si="3"/>
        <v>0</v>
      </c>
      <c r="L35" s="160"/>
      <c r="M35" s="161"/>
      <c r="N35" s="162"/>
    </row>
    <row r="36" spans="1:14" s="16" customFormat="1" ht="21.95" customHeight="1" thickBot="1">
      <c r="A36" s="70">
        <f t="shared" si="2"/>
        <v>45309</v>
      </c>
      <c r="B36" s="71">
        <f t="shared" si="1"/>
        <v>0</v>
      </c>
      <c r="C36" s="99"/>
      <c r="D36" s="100"/>
      <c r="E36" s="101"/>
      <c r="F36" s="102"/>
      <c r="G36" s="103"/>
      <c r="H36" s="104"/>
      <c r="I36" s="1"/>
      <c r="J36" s="6"/>
      <c r="K36" s="69">
        <f t="shared" ca="1" si="3"/>
        <v>0</v>
      </c>
      <c r="L36" s="160"/>
      <c r="M36" s="161"/>
      <c r="N36" s="162"/>
    </row>
    <row r="37" spans="1:14" s="16" customFormat="1" ht="21.95" customHeight="1" thickBot="1">
      <c r="A37" s="70">
        <f t="shared" si="2"/>
        <v>45310</v>
      </c>
      <c r="B37" s="71">
        <f t="shared" si="1"/>
        <v>0</v>
      </c>
      <c r="C37" s="99"/>
      <c r="D37" s="100"/>
      <c r="E37" s="101"/>
      <c r="F37" s="102"/>
      <c r="G37" s="103"/>
      <c r="H37" s="104"/>
      <c r="I37" s="1"/>
      <c r="J37" s="6"/>
      <c r="K37" s="69">
        <f t="shared" ca="1" si="3"/>
        <v>0</v>
      </c>
      <c r="L37" s="160"/>
      <c r="M37" s="161"/>
      <c r="N37" s="162"/>
    </row>
    <row r="38" spans="1:14" s="16" customFormat="1" ht="21.95" customHeight="1" thickBot="1">
      <c r="A38" s="70">
        <f t="shared" si="2"/>
        <v>45311</v>
      </c>
      <c r="B38" s="71">
        <f t="shared" si="1"/>
        <v>0</v>
      </c>
      <c r="C38" s="99"/>
      <c r="D38" s="100"/>
      <c r="E38" s="101"/>
      <c r="F38" s="102"/>
      <c r="G38" s="103"/>
      <c r="H38" s="104"/>
      <c r="I38" s="1"/>
      <c r="J38" s="6"/>
      <c r="K38" s="69">
        <f t="shared" ca="1" si="3"/>
        <v>0</v>
      </c>
      <c r="L38" s="160"/>
      <c r="M38" s="161"/>
      <c r="N38" s="162"/>
    </row>
    <row r="39" spans="1:14" s="16" customFormat="1" ht="21.95" customHeight="1" thickBot="1">
      <c r="A39" s="70">
        <f t="shared" si="2"/>
        <v>45312</v>
      </c>
      <c r="B39" s="71">
        <f t="shared" si="1"/>
        <v>0</v>
      </c>
      <c r="C39" s="99"/>
      <c r="D39" s="100"/>
      <c r="E39" s="101"/>
      <c r="F39" s="102"/>
      <c r="G39" s="103"/>
      <c r="H39" s="104"/>
      <c r="I39" s="1"/>
      <c r="J39" s="6"/>
      <c r="K39" s="69">
        <f t="shared" ca="1" si="3"/>
        <v>0</v>
      </c>
      <c r="L39" s="160"/>
      <c r="M39" s="161"/>
      <c r="N39" s="162"/>
    </row>
    <row r="40" spans="1:14" s="16" customFormat="1" ht="21.95" customHeight="1" thickBot="1">
      <c r="A40" s="70">
        <f t="shared" si="2"/>
        <v>45313</v>
      </c>
      <c r="B40" s="71">
        <f t="shared" si="1"/>
        <v>0</v>
      </c>
      <c r="C40" s="99"/>
      <c r="D40" s="100"/>
      <c r="E40" s="101"/>
      <c r="F40" s="102"/>
      <c r="G40" s="103"/>
      <c r="H40" s="104"/>
      <c r="I40" s="1"/>
      <c r="J40" s="6"/>
      <c r="K40" s="69">
        <f t="shared" ca="1" si="3"/>
        <v>0</v>
      </c>
      <c r="L40" s="160"/>
      <c r="M40" s="161"/>
      <c r="N40" s="162"/>
    </row>
    <row r="41" spans="1:14" s="16" customFormat="1" ht="21.95" customHeight="1" thickBot="1">
      <c r="A41" s="70">
        <f t="shared" si="2"/>
        <v>45314</v>
      </c>
      <c r="B41" s="71">
        <f t="shared" si="1"/>
        <v>0</v>
      </c>
      <c r="C41" s="99"/>
      <c r="D41" s="100"/>
      <c r="E41" s="101"/>
      <c r="F41" s="102"/>
      <c r="G41" s="103"/>
      <c r="H41" s="104"/>
      <c r="I41" s="1"/>
      <c r="J41" s="6"/>
      <c r="K41" s="69">
        <f t="shared" ca="1" si="3"/>
        <v>0</v>
      </c>
      <c r="L41" s="160"/>
      <c r="M41" s="161"/>
      <c r="N41" s="162"/>
    </row>
    <row r="42" spans="1:14" s="16" customFormat="1" ht="21.95" customHeight="1" thickBot="1">
      <c r="A42" s="70">
        <f t="shared" si="2"/>
        <v>45315</v>
      </c>
      <c r="B42" s="71">
        <f t="shared" si="1"/>
        <v>0</v>
      </c>
      <c r="C42" s="99"/>
      <c r="D42" s="100"/>
      <c r="E42" s="101"/>
      <c r="F42" s="102"/>
      <c r="G42" s="103"/>
      <c r="H42" s="104"/>
      <c r="I42" s="1"/>
      <c r="J42" s="6"/>
      <c r="K42" s="69">
        <f ca="1">IF(A42&gt;TODAY(),0,IF(AND(I42="",J42=""),((D42-C42-E42)+(G42-F42-H42))*24-(B42*24),0))</f>
        <v>0</v>
      </c>
      <c r="L42" s="160"/>
      <c r="M42" s="161"/>
      <c r="N42" s="162"/>
    </row>
    <row r="43" spans="1:14" s="16" customFormat="1" ht="21.95" customHeight="1" thickBot="1">
      <c r="A43" s="70">
        <f t="shared" si="2"/>
        <v>45316</v>
      </c>
      <c r="B43" s="71">
        <f t="shared" si="1"/>
        <v>0</v>
      </c>
      <c r="C43" s="99"/>
      <c r="D43" s="100"/>
      <c r="E43" s="101"/>
      <c r="F43" s="102"/>
      <c r="G43" s="103"/>
      <c r="H43" s="104"/>
      <c r="I43" s="1"/>
      <c r="J43" s="6"/>
      <c r="K43" s="69">
        <f t="shared" ca="1" si="3"/>
        <v>0</v>
      </c>
      <c r="L43" s="160"/>
      <c r="M43" s="161"/>
      <c r="N43" s="162"/>
    </row>
    <row r="44" spans="1:14" s="16" customFormat="1" ht="21.95" customHeight="1" thickBot="1">
      <c r="A44" s="70">
        <f t="shared" si="2"/>
        <v>45317</v>
      </c>
      <c r="B44" s="71">
        <f t="shared" si="1"/>
        <v>0</v>
      </c>
      <c r="C44" s="99"/>
      <c r="D44" s="100"/>
      <c r="E44" s="101"/>
      <c r="F44" s="102"/>
      <c r="G44" s="103"/>
      <c r="H44" s="104"/>
      <c r="I44" s="1"/>
      <c r="J44" s="6"/>
      <c r="K44" s="69">
        <f t="shared" ca="1" si="3"/>
        <v>0</v>
      </c>
      <c r="L44" s="160"/>
      <c r="M44" s="161"/>
      <c r="N44" s="162"/>
    </row>
    <row r="45" spans="1:14" s="16" customFormat="1" ht="21.95" customHeight="1" thickBot="1">
      <c r="A45" s="70">
        <f t="shared" si="2"/>
        <v>45318</v>
      </c>
      <c r="B45" s="71">
        <f t="shared" si="1"/>
        <v>0</v>
      </c>
      <c r="C45" s="99"/>
      <c r="D45" s="100"/>
      <c r="E45" s="101"/>
      <c r="F45" s="102"/>
      <c r="G45" s="103"/>
      <c r="H45" s="104"/>
      <c r="I45" s="1"/>
      <c r="J45" s="6"/>
      <c r="K45" s="69">
        <f t="shared" ca="1" si="3"/>
        <v>0</v>
      </c>
      <c r="L45" s="160"/>
      <c r="M45" s="161"/>
      <c r="N45" s="162"/>
    </row>
    <row r="46" spans="1:14" s="16" customFormat="1" ht="21.95" customHeight="1" thickBot="1">
      <c r="A46" s="70">
        <f t="shared" si="2"/>
        <v>45319</v>
      </c>
      <c r="B46" s="71">
        <f t="shared" si="1"/>
        <v>0</v>
      </c>
      <c r="C46" s="99"/>
      <c r="D46" s="100"/>
      <c r="E46" s="101"/>
      <c r="F46" s="102"/>
      <c r="G46" s="103"/>
      <c r="H46" s="104"/>
      <c r="I46" s="1"/>
      <c r="J46" s="6"/>
      <c r="K46" s="69">
        <f t="shared" ca="1" si="3"/>
        <v>0</v>
      </c>
      <c r="L46" s="160"/>
      <c r="M46" s="161"/>
      <c r="N46" s="162"/>
    </row>
    <row r="47" spans="1:14" s="16" customFormat="1" ht="21.95" customHeight="1" thickBot="1">
      <c r="A47" s="70">
        <f t="shared" si="2"/>
        <v>45320</v>
      </c>
      <c r="B47" s="71">
        <f t="shared" si="1"/>
        <v>0</v>
      </c>
      <c r="C47" s="99"/>
      <c r="D47" s="100"/>
      <c r="E47" s="101"/>
      <c r="F47" s="102"/>
      <c r="G47" s="103"/>
      <c r="H47" s="104"/>
      <c r="I47" s="1"/>
      <c r="J47" s="6"/>
      <c r="K47" s="69">
        <f t="shared" ca="1" si="3"/>
        <v>0</v>
      </c>
      <c r="L47" s="160"/>
      <c r="M47" s="161"/>
      <c r="N47" s="162"/>
    </row>
    <row r="48" spans="1:14" s="16" customFormat="1" ht="21.95" customHeight="1" thickBot="1">
      <c r="A48" s="70">
        <f t="shared" si="2"/>
        <v>45321</v>
      </c>
      <c r="B48" s="71">
        <f t="shared" si="1"/>
        <v>0</v>
      </c>
      <c r="C48" s="99"/>
      <c r="D48" s="100"/>
      <c r="E48" s="101"/>
      <c r="F48" s="102"/>
      <c r="G48" s="103"/>
      <c r="H48" s="104"/>
      <c r="I48" s="1"/>
      <c r="J48" s="6"/>
      <c r="K48" s="69">
        <f t="shared" ca="1" si="3"/>
        <v>0</v>
      </c>
      <c r="L48" s="160"/>
      <c r="M48" s="161"/>
      <c r="N48" s="162"/>
    </row>
    <row r="49" spans="1:14" s="16" customFormat="1" ht="21.95" customHeight="1" thickBot="1">
      <c r="A49" s="72">
        <f t="shared" si="2"/>
        <v>45322</v>
      </c>
      <c r="B49" s="73">
        <f t="shared" si="1"/>
        <v>0</v>
      </c>
      <c r="C49" s="99"/>
      <c r="D49" s="100"/>
      <c r="E49" s="101"/>
      <c r="F49" s="102"/>
      <c r="G49" s="103"/>
      <c r="H49" s="104"/>
      <c r="I49" s="10"/>
      <c r="J49" s="11"/>
      <c r="K49" s="69">
        <f t="shared" ca="1" si="3"/>
        <v>0</v>
      </c>
      <c r="L49" s="178"/>
      <c r="M49" s="179"/>
      <c r="N49" s="180"/>
    </row>
    <row r="50" spans="1:14" s="16" customFormat="1" ht="21" customHeight="1" thickBot="1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81"/>
      <c r="M50" s="181"/>
      <c r="N50" s="182"/>
    </row>
    <row r="51" spans="1:14" s="80" customFormat="1" ht="21.95" customHeight="1" thickBot="1">
      <c r="A51" s="76" t="s">
        <v>7</v>
      </c>
      <c r="B51" s="77"/>
      <c r="C51" s="78"/>
      <c r="D51" s="78"/>
      <c r="E51" s="77"/>
      <c r="F51" s="78"/>
      <c r="G51" s="78"/>
      <c r="H51" s="78"/>
      <c r="I51" s="77"/>
      <c r="J51" s="79"/>
      <c r="K51" s="92">
        <f ca="1">SUM(K19:K50)</f>
        <v>0</v>
      </c>
      <c r="L51" s="183"/>
      <c r="M51" s="184"/>
      <c r="N51" s="185"/>
    </row>
    <row r="52" spans="1:14" s="80" customFormat="1" ht="21.95" customHeight="1" thickBot="1">
      <c r="A52" s="163" t="s">
        <v>38</v>
      </c>
      <c r="B52" s="164"/>
      <c r="C52" s="164"/>
      <c r="D52" s="164"/>
      <c r="E52" s="77"/>
      <c r="F52" s="78"/>
      <c r="G52" s="78"/>
      <c r="H52" s="78"/>
      <c r="I52" s="77"/>
      <c r="J52" s="78"/>
      <c r="K52" s="88"/>
      <c r="L52" s="84"/>
      <c r="M52" s="85"/>
      <c r="N52" s="86"/>
    </row>
    <row r="53" spans="1:14" s="80" customFormat="1" ht="21.95" customHeight="1" thickBot="1">
      <c r="A53" s="89" t="s">
        <v>8</v>
      </c>
      <c r="B53" s="90"/>
      <c r="C53" s="90"/>
      <c r="D53" s="90"/>
      <c r="E53" s="90"/>
      <c r="F53" s="90"/>
      <c r="G53" s="90"/>
      <c r="H53" s="90"/>
      <c r="I53" s="90"/>
      <c r="J53" s="90"/>
      <c r="K53" s="91">
        <f ca="1">K51+K18-K52</f>
        <v>0</v>
      </c>
      <c r="L53" s="175"/>
      <c r="M53" s="176"/>
      <c r="N53" s="177"/>
    </row>
    <row r="55" spans="1:14" ht="31.5" customHeight="1">
      <c r="J55" s="165"/>
      <c r="K55" s="165"/>
      <c r="L55" s="165"/>
      <c r="M55" s="165"/>
      <c r="N55" s="165"/>
    </row>
    <row r="56" spans="1:14">
      <c r="J56" s="166" t="s">
        <v>34</v>
      </c>
      <c r="K56" s="166"/>
      <c r="L56" s="166"/>
      <c r="M56" s="166"/>
      <c r="N56" s="166"/>
    </row>
    <row r="62" spans="1:14">
      <c r="E62" s="4"/>
    </row>
    <row r="63" spans="1:14">
      <c r="E63" s="3"/>
    </row>
    <row r="64" spans="1:14">
      <c r="E64" s="3"/>
    </row>
    <row r="65" spans="5:5">
      <c r="E65" s="3"/>
    </row>
    <row r="66" spans="5:5">
      <c r="E66" s="3"/>
    </row>
    <row r="67" spans="5:5">
      <c r="E67" s="3"/>
    </row>
    <row r="68" spans="5:5">
      <c r="E68" s="4"/>
    </row>
    <row r="69" spans="5:5">
      <c r="E69" s="4"/>
    </row>
  </sheetData>
  <sheetProtection sheet="1" objects="1" scenarios="1"/>
  <mergeCells count="55">
    <mergeCell ref="A52:D52"/>
    <mergeCell ref="J55:N55"/>
    <mergeCell ref="J56:N56"/>
    <mergeCell ref="A3:B3"/>
    <mergeCell ref="A4:B4"/>
    <mergeCell ref="A5:B5"/>
    <mergeCell ref="A7:B8"/>
    <mergeCell ref="L53:N53"/>
    <mergeCell ref="L47:N47"/>
    <mergeCell ref="L48:N48"/>
    <mergeCell ref="L49:N49"/>
    <mergeCell ref="L50:N50"/>
    <mergeCell ref="L51:N51"/>
    <mergeCell ref="L42:N42"/>
    <mergeCell ref="L43:N43"/>
    <mergeCell ref="L44:N44"/>
    <mergeCell ref="L45:N45"/>
    <mergeCell ref="L46:N46"/>
    <mergeCell ref="L37:N37"/>
    <mergeCell ref="L38:N38"/>
    <mergeCell ref="L39:N39"/>
    <mergeCell ref="L40:N40"/>
    <mergeCell ref="L41:N41"/>
    <mergeCell ref="L32:N32"/>
    <mergeCell ref="L33:N33"/>
    <mergeCell ref="L34:N34"/>
    <mergeCell ref="L35:N35"/>
    <mergeCell ref="L36:N36"/>
    <mergeCell ref="L27:N27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17:N17"/>
    <mergeCell ref="L18:N18"/>
    <mergeCell ref="L19:N19"/>
    <mergeCell ref="L20:N20"/>
    <mergeCell ref="L21:N21"/>
    <mergeCell ref="K1:N1"/>
    <mergeCell ref="K12:K13"/>
    <mergeCell ref="C3:I3"/>
    <mergeCell ref="L12:N13"/>
    <mergeCell ref="C4:I4"/>
    <mergeCell ref="C5:I5"/>
    <mergeCell ref="J12:J13"/>
    <mergeCell ref="L14:N16"/>
    <mergeCell ref="A12:A13"/>
    <mergeCell ref="I12:I13"/>
    <mergeCell ref="C12:E12"/>
    <mergeCell ref="F12:H12"/>
  </mergeCells>
  <conditionalFormatting sqref="A19:J19 I40:K40 L19 I20:J39 I41:J49 K19:K49 A20:H49">
    <cfRule type="expression" dxfId="419" priority="52">
      <formula>OR(WEEKDAY($A19)=1,WEEKDAY($A19)=7)</formula>
    </cfRule>
  </conditionalFormatting>
  <conditionalFormatting sqref="L20">
    <cfRule type="expression" dxfId="418" priority="42">
      <formula>OR(WEEKDAY($A20)=1,WEEKDAY($A20)=7)</formula>
    </cfRule>
  </conditionalFormatting>
  <conditionalFormatting sqref="L21">
    <cfRule type="expression" dxfId="417" priority="41">
      <formula>OR(WEEKDAY($A21)=1,WEEKDAY($A21)=7)</formula>
    </cfRule>
  </conditionalFormatting>
  <conditionalFormatting sqref="L22">
    <cfRule type="expression" dxfId="416" priority="40">
      <formula>OR(WEEKDAY($A22)=1,WEEKDAY($A22)=7)</formula>
    </cfRule>
  </conditionalFormatting>
  <conditionalFormatting sqref="L23">
    <cfRule type="expression" dxfId="415" priority="39">
      <formula>OR(WEEKDAY($A23)=1,WEEKDAY($A23)=7)</formula>
    </cfRule>
  </conditionalFormatting>
  <conditionalFormatting sqref="L24">
    <cfRule type="expression" dxfId="414" priority="38">
      <formula>OR(WEEKDAY($A24)=1,WEEKDAY($A24)=7)</formula>
    </cfRule>
  </conditionalFormatting>
  <conditionalFormatting sqref="L25">
    <cfRule type="expression" dxfId="413" priority="37">
      <formula>OR(WEEKDAY($A25)=1,WEEKDAY($A25)=7)</formula>
    </cfRule>
  </conditionalFormatting>
  <conditionalFormatting sqref="L26">
    <cfRule type="expression" dxfId="412" priority="36">
      <formula>OR(WEEKDAY($A26)=1,WEEKDAY($A26)=7)</formula>
    </cfRule>
  </conditionalFormatting>
  <conditionalFormatting sqref="L27">
    <cfRule type="expression" dxfId="411" priority="35">
      <formula>OR(WEEKDAY($A27)=1,WEEKDAY($A27)=7)</formula>
    </cfRule>
  </conditionalFormatting>
  <conditionalFormatting sqref="L28">
    <cfRule type="expression" dxfId="410" priority="34">
      <formula>OR(WEEKDAY($A28)=1,WEEKDAY($A28)=7)</formula>
    </cfRule>
  </conditionalFormatting>
  <conditionalFormatting sqref="L29">
    <cfRule type="expression" dxfId="409" priority="33">
      <formula>OR(WEEKDAY($A29)=1,WEEKDAY($A29)=7)</formula>
    </cfRule>
  </conditionalFormatting>
  <conditionalFormatting sqref="L30">
    <cfRule type="expression" dxfId="408" priority="32">
      <formula>OR(WEEKDAY($A30)=1,WEEKDAY($A30)=7)</formula>
    </cfRule>
  </conditionalFormatting>
  <conditionalFormatting sqref="L31">
    <cfRule type="expression" dxfId="407" priority="31">
      <formula>OR(WEEKDAY($A31)=1,WEEKDAY($A31)=7)</formula>
    </cfRule>
  </conditionalFormatting>
  <conditionalFormatting sqref="L32">
    <cfRule type="expression" dxfId="406" priority="30">
      <formula>OR(WEEKDAY($A32)=1,WEEKDAY($A32)=7)</formula>
    </cfRule>
  </conditionalFormatting>
  <conditionalFormatting sqref="L33">
    <cfRule type="expression" dxfId="405" priority="29">
      <formula>OR(WEEKDAY($A33)=1,WEEKDAY($A33)=7)</formula>
    </cfRule>
  </conditionalFormatting>
  <conditionalFormatting sqref="L34">
    <cfRule type="expression" dxfId="404" priority="28">
      <formula>OR(WEEKDAY($A34)=1,WEEKDAY($A34)=7)</formula>
    </cfRule>
  </conditionalFormatting>
  <conditionalFormatting sqref="L35">
    <cfRule type="expression" dxfId="403" priority="27">
      <formula>OR(WEEKDAY($A35)=1,WEEKDAY($A35)=7)</formula>
    </cfRule>
  </conditionalFormatting>
  <conditionalFormatting sqref="L36">
    <cfRule type="expression" dxfId="402" priority="26">
      <formula>OR(WEEKDAY($A36)=1,WEEKDAY($A36)=7)</formula>
    </cfRule>
  </conditionalFormatting>
  <conditionalFormatting sqref="L37">
    <cfRule type="expression" dxfId="401" priority="25">
      <formula>OR(WEEKDAY($A37)=1,WEEKDAY($A37)=7)</formula>
    </cfRule>
  </conditionalFormatting>
  <conditionalFormatting sqref="L38">
    <cfRule type="expression" dxfId="400" priority="24">
      <formula>OR(WEEKDAY($A38)=1,WEEKDAY($A38)=7)</formula>
    </cfRule>
  </conditionalFormatting>
  <conditionalFormatting sqref="L39">
    <cfRule type="expression" dxfId="399" priority="23">
      <formula>OR(WEEKDAY($A39)=1,WEEKDAY($A39)=7)</formula>
    </cfRule>
  </conditionalFormatting>
  <conditionalFormatting sqref="L40">
    <cfRule type="expression" dxfId="398" priority="22">
      <formula>OR(WEEKDAY($A40)=1,WEEKDAY($A40)=7)</formula>
    </cfRule>
  </conditionalFormatting>
  <conditionalFormatting sqref="L41">
    <cfRule type="expression" dxfId="397" priority="21">
      <formula>OR(WEEKDAY($A41)=1,WEEKDAY($A41)=7)</formula>
    </cfRule>
  </conditionalFormatting>
  <conditionalFormatting sqref="L42">
    <cfRule type="expression" dxfId="396" priority="20">
      <formula>OR(WEEKDAY($A42)=1,WEEKDAY($A42)=7)</formula>
    </cfRule>
  </conditionalFormatting>
  <conditionalFormatting sqref="L43">
    <cfRule type="expression" dxfId="395" priority="19">
      <formula>OR(WEEKDAY($A43)=1,WEEKDAY($A43)=7)</formula>
    </cfRule>
  </conditionalFormatting>
  <conditionalFormatting sqref="L44">
    <cfRule type="expression" dxfId="394" priority="18">
      <formula>OR(WEEKDAY($A44)=1,WEEKDAY($A44)=7)</formula>
    </cfRule>
  </conditionalFormatting>
  <conditionalFormatting sqref="L45">
    <cfRule type="expression" dxfId="393" priority="17">
      <formula>OR(WEEKDAY($A45)=1,WEEKDAY($A45)=7)</formula>
    </cfRule>
  </conditionalFormatting>
  <conditionalFormatting sqref="L46">
    <cfRule type="expression" dxfId="392" priority="16">
      <formula>OR(WEEKDAY($A46)=1,WEEKDAY($A46)=7)</formula>
    </cfRule>
  </conditionalFormatting>
  <conditionalFormatting sqref="L47">
    <cfRule type="expression" dxfId="391" priority="15">
      <formula>OR(WEEKDAY($A47)=1,WEEKDAY($A47)=7)</formula>
    </cfRule>
  </conditionalFormatting>
  <conditionalFormatting sqref="L48">
    <cfRule type="expression" dxfId="390" priority="14">
      <formula>OR(WEEKDAY($A48)=1,WEEKDAY($A48)=7)</formula>
    </cfRule>
  </conditionalFormatting>
  <conditionalFormatting sqref="L49">
    <cfRule type="expression" dxfId="389" priority="13">
      <formula>OR(WEEKDAY($A49)=1,WEEKDAY($A49)=7)</formula>
    </cfRule>
  </conditionalFormatting>
  <conditionalFormatting sqref="K41">
    <cfRule type="expression" dxfId="388" priority="11">
      <formula>A41&gt;TODAY()</formula>
    </cfRule>
  </conditionalFormatting>
  <conditionalFormatting sqref="K40">
    <cfRule type="expression" dxfId="387" priority="8">
      <formula>A40&gt;TODAY()</formula>
    </cfRule>
  </conditionalFormatting>
  <conditionalFormatting sqref="K39:K49">
    <cfRule type="expression" dxfId="386" priority="6">
      <formula>A39&gt;TODAY()</formula>
    </cfRule>
  </conditionalFormatting>
  <conditionalFormatting sqref="K19:K49">
    <cfRule type="expression" dxfId="385" priority="5">
      <formula>A19&gt;TODAY()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&amp;R&amp;G</oddHeader>
    <oddFooter>&amp;L&amp;9 7.5.3.07/001&amp;C&amp;9© Bischöfliches Generalvikariat Osnabrück, Abteilung Kirchengemeinden&amp;R&amp;9Stand: Januar 2019</oddFooter>
  </headerFooter>
  <ignoredErrors>
    <ignoredError sqref="K30" formula="1"/>
  </ignoredErrors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69"/>
  <sheetViews>
    <sheetView topLeftCell="A2" zoomScale="115" zoomScaleNormal="115" workbookViewId="0">
      <selection activeCell="J16" sqref="J16"/>
    </sheetView>
  </sheetViews>
  <sheetFormatPr baseColWidth="10" defaultRowHeight="14.25"/>
  <cols>
    <col min="1" max="1" width="27.875" bestFit="1" customWidth="1"/>
    <col min="2" max="2" width="5.375" bestFit="1" customWidth="1"/>
    <col min="3" max="3" width="5.75" bestFit="1" customWidth="1"/>
    <col min="4" max="5" width="5.5" bestFit="1" customWidth="1"/>
    <col min="6" max="6" width="5.75" bestFit="1" customWidth="1"/>
    <col min="7" max="8" width="5.5" bestFit="1" customWidth="1"/>
    <col min="9" max="10" width="5" customWidth="1"/>
    <col min="11" max="11" width="9.25" customWidth="1"/>
    <col min="12" max="12" width="1" customWidth="1"/>
    <col min="13" max="13" width="16" customWidth="1"/>
    <col min="14" max="14" width="10.875" customWidth="1"/>
    <col min="15" max="15" width="1.875" customWidth="1"/>
  </cols>
  <sheetData>
    <row r="1" spans="1:16" ht="23.25">
      <c r="A1" s="14" t="s">
        <v>20</v>
      </c>
      <c r="K1" s="138">
        <f>A19</f>
        <v>45566</v>
      </c>
      <c r="L1" s="138"/>
      <c r="M1" s="138"/>
      <c r="N1" s="138"/>
    </row>
    <row r="2" spans="1:16" ht="23.25">
      <c r="A2" s="14"/>
      <c r="K2" s="15"/>
      <c r="L2" s="15"/>
      <c r="M2" s="15"/>
      <c r="N2" s="15"/>
    </row>
    <row r="3" spans="1:16" ht="18" customHeight="1">
      <c r="A3" s="167" t="s">
        <v>21</v>
      </c>
      <c r="B3" s="168"/>
      <c r="C3" s="141">
        <f>Januar!C3</f>
        <v>0</v>
      </c>
      <c r="D3" s="142"/>
      <c r="E3" s="142"/>
      <c r="F3" s="142"/>
      <c r="G3" s="142"/>
      <c r="H3" s="142"/>
      <c r="I3" s="143"/>
      <c r="J3" s="16"/>
      <c r="K3" s="16"/>
      <c r="L3" s="16"/>
      <c r="M3" s="16"/>
      <c r="N3" s="16"/>
    </row>
    <row r="4" spans="1:16" ht="18.75" customHeight="1">
      <c r="A4" s="169" t="s">
        <v>3</v>
      </c>
      <c r="B4" s="170"/>
      <c r="C4" s="141">
        <f>Januar!C4</f>
        <v>0</v>
      </c>
      <c r="D4" s="142"/>
      <c r="E4" s="142"/>
      <c r="F4" s="142"/>
      <c r="G4" s="142"/>
      <c r="H4" s="142"/>
      <c r="I4" s="143"/>
      <c r="J4" s="16"/>
      <c r="K4" s="17" t="s">
        <v>1</v>
      </c>
      <c r="L4" s="18"/>
      <c r="M4" s="19"/>
      <c r="N4" s="19">
        <f>SUM(C8:I8)*24</f>
        <v>0</v>
      </c>
    </row>
    <row r="5" spans="1:16" ht="18" customHeight="1">
      <c r="A5" s="167" t="s">
        <v>29</v>
      </c>
      <c r="B5" s="168"/>
      <c r="C5" s="141">
        <f>Januar!C5</f>
        <v>0</v>
      </c>
      <c r="D5" s="142"/>
      <c r="E5" s="142"/>
      <c r="F5" s="142"/>
      <c r="G5" s="142"/>
      <c r="H5" s="142"/>
      <c r="I5" s="143"/>
      <c r="J5" s="16"/>
      <c r="K5" s="20" t="s">
        <v>6</v>
      </c>
      <c r="L5" s="21"/>
      <c r="M5" s="19"/>
      <c r="N5" s="19">
        <f>ROUNDUP(80/39*$N$4*4,0)/4</f>
        <v>0</v>
      </c>
      <c r="P5" s="22"/>
    </row>
    <row r="6" spans="1:16" ht="15" hidden="1">
      <c r="A6" s="23"/>
      <c r="B6" s="24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3">
        <v>1</v>
      </c>
      <c r="J6" s="16"/>
      <c r="K6" s="20"/>
      <c r="L6" s="21"/>
      <c r="M6" s="19"/>
      <c r="N6" s="19"/>
      <c r="P6" s="22"/>
    </row>
    <row r="7" spans="1:16" ht="18" customHeight="1">
      <c r="A7" s="171" t="s">
        <v>24</v>
      </c>
      <c r="B7" s="172"/>
      <c r="C7" s="25" t="s">
        <v>14</v>
      </c>
      <c r="D7" s="25" t="s">
        <v>15</v>
      </c>
      <c r="E7" s="25" t="s">
        <v>16</v>
      </c>
      <c r="F7" s="25" t="s">
        <v>17</v>
      </c>
      <c r="G7" s="25" t="s">
        <v>18</v>
      </c>
      <c r="H7" s="25" t="s">
        <v>22</v>
      </c>
      <c r="I7" s="25" t="s">
        <v>23</v>
      </c>
      <c r="J7" s="16"/>
      <c r="K7" s="20" t="s">
        <v>5</v>
      </c>
      <c r="L7" s="21"/>
      <c r="M7" s="19"/>
      <c r="N7" s="19">
        <f>ROUNDUP(40/39*$N$4*4,0)/4*-1</f>
        <v>0</v>
      </c>
    </row>
    <row r="8" spans="1:16" ht="18" customHeight="1">
      <c r="A8" s="173"/>
      <c r="B8" s="174"/>
      <c r="C8" s="13">
        <f>September!C8</f>
        <v>0</v>
      </c>
      <c r="D8" s="13">
        <f>September!D8</f>
        <v>0</v>
      </c>
      <c r="E8" s="13">
        <f>September!E8</f>
        <v>0</v>
      </c>
      <c r="F8" s="13">
        <f>September!F8</f>
        <v>0</v>
      </c>
      <c r="G8" s="13">
        <f>September!G8</f>
        <v>0</v>
      </c>
      <c r="H8" s="13">
        <f>September!H8</f>
        <v>0</v>
      </c>
      <c r="I8" s="13">
        <f>September!I8</f>
        <v>0</v>
      </c>
      <c r="J8" s="16"/>
      <c r="K8" s="16"/>
      <c r="L8" s="26"/>
      <c r="M8" s="26"/>
      <c r="N8" s="26"/>
    </row>
    <row r="9" spans="1:16" ht="15" hidden="1">
      <c r="A9" s="2" t="s">
        <v>19</v>
      </c>
      <c r="B9" s="3"/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3">
        <v>1</v>
      </c>
      <c r="L9" s="22"/>
      <c r="M9" s="22"/>
      <c r="N9" s="22"/>
    </row>
    <row r="10" spans="1:16" ht="15" hidden="1">
      <c r="A10" s="5"/>
      <c r="B10" s="4"/>
      <c r="C10" s="3">
        <f>IF(ISBLANK(C8)=FALSE,1,0)</f>
        <v>1</v>
      </c>
      <c r="D10" s="3">
        <f>IF(ISBLANK(D8)=FALSE,1,0)</f>
        <v>1</v>
      </c>
      <c r="E10" s="3">
        <f>IF(ISBLANK(E8)=FALSE,1,0)</f>
        <v>1</v>
      </c>
      <c r="F10" s="3">
        <f>IF(ISBLANK(F8)=FALSE,1,0)</f>
        <v>1</v>
      </c>
      <c r="G10" s="3">
        <f>IF(ISBLANK(G8)=FALSE,1,0)</f>
        <v>1</v>
      </c>
      <c r="H10" s="4">
        <v>0</v>
      </c>
      <c r="I10" s="4">
        <v>0</v>
      </c>
      <c r="K10" s="27"/>
      <c r="L10" s="27"/>
      <c r="M10" s="27"/>
    </row>
    <row r="11" spans="1:16" ht="15.75" thickBot="1">
      <c r="A11" s="5"/>
      <c r="B11" s="4"/>
      <c r="C11" s="3"/>
      <c r="D11" s="3"/>
      <c r="E11" s="3"/>
      <c r="F11" s="3"/>
      <c r="G11" s="3"/>
      <c r="H11" s="4"/>
      <c r="K11" s="27"/>
      <c r="L11" s="27"/>
      <c r="M11" s="27"/>
    </row>
    <row r="12" spans="1:16" s="29" customFormat="1" ht="17.100000000000001" customHeight="1">
      <c r="A12" s="132" t="s">
        <v>4</v>
      </c>
      <c r="B12" s="28"/>
      <c r="C12" s="132" t="s">
        <v>25</v>
      </c>
      <c r="D12" s="136"/>
      <c r="E12" s="137"/>
      <c r="F12" s="132" t="s">
        <v>26</v>
      </c>
      <c r="G12" s="136"/>
      <c r="H12" s="136"/>
      <c r="I12" s="134" t="s">
        <v>27</v>
      </c>
      <c r="J12" s="149" t="s">
        <v>39</v>
      </c>
      <c r="K12" s="139" t="s">
        <v>28</v>
      </c>
      <c r="L12" s="132" t="s">
        <v>2</v>
      </c>
      <c r="M12" s="136"/>
      <c r="N12" s="137"/>
    </row>
    <row r="13" spans="1:16" s="29" customFormat="1" ht="17.100000000000001" customHeight="1">
      <c r="A13" s="133"/>
      <c r="B13" s="30"/>
      <c r="C13" s="31" t="s">
        <v>10</v>
      </c>
      <c r="D13" s="32" t="s">
        <v>12</v>
      </c>
      <c r="E13" s="32" t="s">
        <v>11</v>
      </c>
      <c r="F13" s="31" t="s">
        <v>10</v>
      </c>
      <c r="G13" s="32" t="s">
        <v>12</v>
      </c>
      <c r="H13" s="32" t="s">
        <v>11</v>
      </c>
      <c r="I13" s="135"/>
      <c r="J13" s="150"/>
      <c r="K13" s="140"/>
      <c r="L13" s="133"/>
      <c r="M13" s="144"/>
      <c r="N13" s="145"/>
    </row>
    <row r="14" spans="1:16" s="38" customFormat="1" ht="12.75" customHeight="1">
      <c r="A14" s="33">
        <v>42744</v>
      </c>
      <c r="B14" s="34">
        <v>0.16666666666666666</v>
      </c>
      <c r="C14" s="105">
        <v>0.33333333333333331</v>
      </c>
      <c r="D14" s="106">
        <v>0.5</v>
      </c>
      <c r="E14" s="107">
        <v>1.0416666666666666E-2</v>
      </c>
      <c r="F14" s="114">
        <v>0.5625</v>
      </c>
      <c r="G14" s="115">
        <v>0.64583333333333337</v>
      </c>
      <c r="H14" s="116"/>
      <c r="I14" s="35"/>
      <c r="J14" s="36"/>
      <c r="K14" s="37">
        <v>1.75</v>
      </c>
      <c r="L14" s="123" t="s">
        <v>13</v>
      </c>
      <c r="M14" s="124"/>
      <c r="N14" s="125"/>
    </row>
    <row r="15" spans="1:16" s="38" customFormat="1" ht="12.75">
      <c r="A15" s="39">
        <v>42746</v>
      </c>
      <c r="B15" s="40">
        <v>0.16666666666666666</v>
      </c>
      <c r="C15" s="108"/>
      <c r="D15" s="109"/>
      <c r="E15" s="110"/>
      <c r="F15" s="117"/>
      <c r="G15" s="118"/>
      <c r="H15" s="119"/>
      <c r="I15" s="41" t="s">
        <v>0</v>
      </c>
      <c r="J15" s="42"/>
      <c r="K15" s="43">
        <v>0</v>
      </c>
      <c r="L15" s="126"/>
      <c r="M15" s="127"/>
      <c r="N15" s="128"/>
    </row>
    <row r="16" spans="1:16" s="38" customFormat="1" ht="12.75">
      <c r="A16" s="44">
        <v>42748</v>
      </c>
      <c r="B16" s="45">
        <v>0.16666666666666666</v>
      </c>
      <c r="C16" s="111">
        <v>0.33333333333333331</v>
      </c>
      <c r="D16" s="112">
        <v>0.41666666666666669</v>
      </c>
      <c r="E16" s="113"/>
      <c r="F16" s="120"/>
      <c r="G16" s="121"/>
      <c r="H16" s="122"/>
      <c r="I16" s="46"/>
      <c r="J16" s="47"/>
      <c r="K16" s="48">
        <v>-2</v>
      </c>
      <c r="L16" s="129"/>
      <c r="M16" s="130"/>
      <c r="N16" s="131"/>
    </row>
    <row r="17" spans="1:14" s="38" customFormat="1" ht="12.75">
      <c r="A17" s="49"/>
      <c r="B17" s="50"/>
      <c r="C17" s="51"/>
      <c r="D17" s="52"/>
      <c r="E17" s="53"/>
      <c r="F17" s="54"/>
      <c r="G17" s="50"/>
      <c r="H17" s="50"/>
      <c r="I17" s="55"/>
      <c r="J17" s="56"/>
      <c r="K17" s="57"/>
      <c r="L17" s="151"/>
      <c r="M17" s="152"/>
      <c r="N17" s="153"/>
    </row>
    <row r="18" spans="1:14" s="38" customFormat="1" ht="21.95" customHeight="1" thickBot="1">
      <c r="A18" s="58" t="s">
        <v>30</v>
      </c>
      <c r="B18" s="59"/>
      <c r="C18" s="60"/>
      <c r="D18" s="61"/>
      <c r="E18" s="62"/>
      <c r="F18" s="63"/>
      <c r="G18" s="59"/>
      <c r="H18" s="59"/>
      <c r="I18" s="64"/>
      <c r="J18" s="65"/>
      <c r="K18" s="66">
        <f ca="1">September!K53</f>
        <v>0</v>
      </c>
      <c r="L18" s="154"/>
      <c r="M18" s="155"/>
      <c r="N18" s="156"/>
    </row>
    <row r="19" spans="1:14" s="16" customFormat="1" ht="21.95" customHeight="1" thickBot="1">
      <c r="A19" s="67">
        <f>DATE(YEAR(Januar!A19),10,1)</f>
        <v>45566</v>
      </c>
      <c r="B19" s="68">
        <f>HLOOKUP(WEEKDAY($A19,1),$C$6:$I$8,3,FALSE)</f>
        <v>0</v>
      </c>
      <c r="C19" s="99"/>
      <c r="D19" s="100"/>
      <c r="E19" s="101"/>
      <c r="F19" s="102"/>
      <c r="G19" s="103"/>
      <c r="H19" s="104"/>
      <c r="I19" s="8"/>
      <c r="J19" s="9"/>
      <c r="K19" s="69">
        <f t="shared" ref="K19:K29" ca="1" si="0">IF(A19&gt;TODAY(),0,IF(AND(I19="",J19=""),((D19-C19-E19)+(G19-F19-H19))*24-(B19*24),0))</f>
        <v>0</v>
      </c>
      <c r="L19" s="157"/>
      <c r="M19" s="158"/>
      <c r="N19" s="159"/>
    </row>
    <row r="20" spans="1:14" s="16" customFormat="1" ht="21.95" customHeight="1" thickBot="1">
      <c r="A20" s="70">
        <f>A19+1</f>
        <v>45567</v>
      </c>
      <c r="B20" s="71">
        <f t="shared" ref="B20:B46" si="1">HLOOKUP(WEEKDAY($A20,1),$C$6:$I$8,3,FALSE)</f>
        <v>0</v>
      </c>
      <c r="C20" s="99"/>
      <c r="D20" s="100"/>
      <c r="E20" s="101"/>
      <c r="F20" s="102"/>
      <c r="G20" s="103"/>
      <c r="H20" s="104"/>
      <c r="I20" s="1"/>
      <c r="J20" s="6"/>
      <c r="K20" s="69">
        <f t="shared" ca="1" si="0"/>
        <v>0</v>
      </c>
      <c r="L20" s="160"/>
      <c r="M20" s="161"/>
      <c r="N20" s="162"/>
    </row>
    <row r="21" spans="1:14" s="16" customFormat="1" ht="21.95" customHeight="1" thickBot="1">
      <c r="A21" s="70">
        <f>A20+1</f>
        <v>45568</v>
      </c>
      <c r="B21" s="71">
        <f t="shared" si="1"/>
        <v>0</v>
      </c>
      <c r="C21" s="99"/>
      <c r="D21" s="100"/>
      <c r="E21" s="101"/>
      <c r="F21" s="102"/>
      <c r="G21" s="103"/>
      <c r="H21" s="104"/>
      <c r="I21" s="1"/>
      <c r="J21" s="6" t="s">
        <v>35</v>
      </c>
      <c r="K21" s="69">
        <f t="shared" ca="1" si="0"/>
        <v>0</v>
      </c>
      <c r="L21" s="160"/>
      <c r="M21" s="161"/>
      <c r="N21" s="162"/>
    </row>
    <row r="22" spans="1:14" s="16" customFormat="1" ht="21.95" customHeight="1" thickBot="1">
      <c r="A22" s="70">
        <f>A21+1</f>
        <v>45569</v>
      </c>
      <c r="B22" s="71">
        <f t="shared" si="1"/>
        <v>0</v>
      </c>
      <c r="C22" s="99"/>
      <c r="D22" s="100"/>
      <c r="E22" s="101"/>
      <c r="F22" s="102"/>
      <c r="G22" s="103"/>
      <c r="H22" s="104"/>
      <c r="I22" s="1"/>
      <c r="J22" s="6"/>
      <c r="K22" s="69">
        <f t="shared" ca="1" si="0"/>
        <v>0</v>
      </c>
      <c r="L22" s="160"/>
      <c r="M22" s="161"/>
      <c r="N22" s="162"/>
    </row>
    <row r="23" spans="1:14" s="16" customFormat="1" ht="21.95" customHeight="1" thickBot="1">
      <c r="A23" s="70">
        <f>A22+1</f>
        <v>45570</v>
      </c>
      <c r="B23" s="71">
        <f t="shared" si="1"/>
        <v>0</v>
      </c>
      <c r="C23" s="99"/>
      <c r="D23" s="100"/>
      <c r="E23" s="101"/>
      <c r="F23" s="102"/>
      <c r="G23" s="103"/>
      <c r="H23" s="104"/>
      <c r="I23" s="1"/>
      <c r="J23" s="6"/>
      <c r="K23" s="69">
        <f t="shared" ca="1" si="0"/>
        <v>0</v>
      </c>
      <c r="L23" s="160"/>
      <c r="M23" s="161"/>
      <c r="N23" s="162"/>
    </row>
    <row r="24" spans="1:14" s="16" customFormat="1" ht="21.95" customHeight="1" thickBot="1">
      <c r="A24" s="70">
        <f t="shared" ref="A24:A46" si="2">A23+1</f>
        <v>45571</v>
      </c>
      <c r="B24" s="71">
        <f t="shared" si="1"/>
        <v>0</v>
      </c>
      <c r="C24" s="99"/>
      <c r="D24" s="100"/>
      <c r="E24" s="101"/>
      <c r="F24" s="102"/>
      <c r="G24" s="103"/>
      <c r="H24" s="104"/>
      <c r="I24" s="1"/>
      <c r="J24" s="6"/>
      <c r="K24" s="69">
        <f t="shared" ca="1" si="0"/>
        <v>0</v>
      </c>
      <c r="L24" s="160"/>
      <c r="M24" s="161"/>
      <c r="N24" s="162"/>
    </row>
    <row r="25" spans="1:14" s="16" customFormat="1" ht="21.95" customHeight="1" thickBot="1">
      <c r="A25" s="70">
        <f t="shared" si="2"/>
        <v>45572</v>
      </c>
      <c r="B25" s="71">
        <f t="shared" si="1"/>
        <v>0</v>
      </c>
      <c r="C25" s="99"/>
      <c r="D25" s="100"/>
      <c r="E25" s="101"/>
      <c r="F25" s="102"/>
      <c r="G25" s="103"/>
      <c r="H25" s="104"/>
      <c r="I25" s="1"/>
      <c r="J25" s="6"/>
      <c r="K25" s="69">
        <f t="shared" ca="1" si="0"/>
        <v>0</v>
      </c>
      <c r="L25" s="160"/>
      <c r="M25" s="161"/>
      <c r="N25" s="162"/>
    </row>
    <row r="26" spans="1:14" s="16" customFormat="1" ht="21.95" customHeight="1" thickBot="1">
      <c r="A26" s="70">
        <f t="shared" si="2"/>
        <v>45573</v>
      </c>
      <c r="B26" s="71">
        <f t="shared" si="1"/>
        <v>0</v>
      </c>
      <c r="C26" s="99"/>
      <c r="D26" s="100"/>
      <c r="E26" s="101"/>
      <c r="F26" s="102"/>
      <c r="G26" s="103"/>
      <c r="H26" s="104"/>
      <c r="I26" s="1"/>
      <c r="J26" s="6"/>
      <c r="K26" s="69">
        <f t="shared" ca="1" si="0"/>
        <v>0</v>
      </c>
      <c r="L26" s="160"/>
      <c r="M26" s="161"/>
      <c r="N26" s="162"/>
    </row>
    <row r="27" spans="1:14" s="16" customFormat="1" ht="21.95" customHeight="1" thickBot="1">
      <c r="A27" s="70">
        <f t="shared" si="2"/>
        <v>45574</v>
      </c>
      <c r="B27" s="71">
        <f t="shared" si="1"/>
        <v>0</v>
      </c>
      <c r="C27" s="99"/>
      <c r="D27" s="100"/>
      <c r="E27" s="101"/>
      <c r="F27" s="102"/>
      <c r="G27" s="103"/>
      <c r="H27" s="104"/>
      <c r="I27" s="1"/>
      <c r="J27" s="6"/>
      <c r="K27" s="69">
        <f t="shared" ca="1" si="0"/>
        <v>0</v>
      </c>
      <c r="L27" s="160"/>
      <c r="M27" s="161"/>
      <c r="N27" s="162"/>
    </row>
    <row r="28" spans="1:14" s="16" customFormat="1" ht="21.95" customHeight="1" thickBot="1">
      <c r="A28" s="70">
        <f t="shared" si="2"/>
        <v>45575</v>
      </c>
      <c r="B28" s="71">
        <f t="shared" si="1"/>
        <v>0</v>
      </c>
      <c r="C28" s="99"/>
      <c r="D28" s="100"/>
      <c r="E28" s="101"/>
      <c r="F28" s="102"/>
      <c r="G28" s="103"/>
      <c r="H28" s="104"/>
      <c r="I28" s="1"/>
      <c r="J28" s="6"/>
      <c r="K28" s="69">
        <f t="shared" ca="1" si="0"/>
        <v>0</v>
      </c>
      <c r="L28" s="160"/>
      <c r="M28" s="161"/>
      <c r="N28" s="162"/>
    </row>
    <row r="29" spans="1:14" s="16" customFormat="1" ht="21.95" customHeight="1" thickBot="1">
      <c r="A29" s="70">
        <f t="shared" si="2"/>
        <v>45576</v>
      </c>
      <c r="B29" s="71">
        <f t="shared" si="1"/>
        <v>0</v>
      </c>
      <c r="C29" s="99"/>
      <c r="D29" s="100"/>
      <c r="E29" s="101"/>
      <c r="F29" s="102"/>
      <c r="G29" s="103"/>
      <c r="H29" s="104"/>
      <c r="I29" s="1"/>
      <c r="J29" s="6"/>
      <c r="K29" s="69">
        <f t="shared" ca="1" si="0"/>
        <v>0</v>
      </c>
      <c r="L29" s="160"/>
      <c r="M29" s="161"/>
      <c r="N29" s="162"/>
    </row>
    <row r="30" spans="1:14" s="16" customFormat="1" ht="21.95" customHeight="1" thickBot="1">
      <c r="A30" s="70">
        <f t="shared" si="2"/>
        <v>45577</v>
      </c>
      <c r="B30" s="71">
        <f t="shared" si="1"/>
        <v>0</v>
      </c>
      <c r="C30" s="99"/>
      <c r="D30" s="100"/>
      <c r="E30" s="101"/>
      <c r="F30" s="102"/>
      <c r="G30" s="103"/>
      <c r="H30" s="104"/>
      <c r="I30" s="1"/>
      <c r="J30" s="6"/>
      <c r="K30" s="69">
        <f ca="1">IF(A30&gt;TODAY(),0,IF(AND(I30="",J30=""),((D30-C30-E30)+(G30-F30-H30))*24-(B30*24),0))</f>
        <v>0</v>
      </c>
      <c r="L30" s="160"/>
      <c r="M30" s="161"/>
      <c r="N30" s="162"/>
    </row>
    <row r="31" spans="1:14" s="16" customFormat="1" ht="21.95" customHeight="1" thickBot="1">
      <c r="A31" s="70">
        <f t="shared" si="2"/>
        <v>45578</v>
      </c>
      <c r="B31" s="71">
        <f t="shared" si="1"/>
        <v>0</v>
      </c>
      <c r="C31" s="99"/>
      <c r="D31" s="100"/>
      <c r="E31" s="101"/>
      <c r="F31" s="102"/>
      <c r="G31" s="103"/>
      <c r="H31" s="104"/>
      <c r="I31" s="1"/>
      <c r="J31" s="6"/>
      <c r="K31" s="69">
        <f t="shared" ref="K31:K46" ca="1" si="3">IF(A31&gt;TODAY(),0,IF(AND(I31="",J31=""),((D31-C31-E31)+(G31-F31-H31))*24-(B31*24),0))</f>
        <v>0</v>
      </c>
      <c r="L31" s="160"/>
      <c r="M31" s="161"/>
      <c r="N31" s="162"/>
    </row>
    <row r="32" spans="1:14" s="16" customFormat="1" ht="21.95" customHeight="1" thickBot="1">
      <c r="A32" s="70">
        <f t="shared" si="2"/>
        <v>45579</v>
      </c>
      <c r="B32" s="71">
        <f t="shared" si="1"/>
        <v>0</v>
      </c>
      <c r="C32" s="99"/>
      <c r="D32" s="100"/>
      <c r="E32" s="101"/>
      <c r="F32" s="102"/>
      <c r="G32" s="103"/>
      <c r="H32" s="104"/>
      <c r="I32" s="1"/>
      <c r="J32" s="6"/>
      <c r="K32" s="69">
        <f t="shared" ca="1" si="3"/>
        <v>0</v>
      </c>
      <c r="L32" s="160"/>
      <c r="M32" s="161"/>
      <c r="N32" s="162"/>
    </row>
    <row r="33" spans="1:14" s="16" customFormat="1" ht="21.95" customHeight="1" thickBot="1">
      <c r="A33" s="70">
        <f t="shared" si="2"/>
        <v>45580</v>
      </c>
      <c r="B33" s="71">
        <f t="shared" si="1"/>
        <v>0</v>
      </c>
      <c r="C33" s="99"/>
      <c r="D33" s="100"/>
      <c r="E33" s="101"/>
      <c r="F33" s="102"/>
      <c r="G33" s="103"/>
      <c r="H33" s="104"/>
      <c r="I33" s="1"/>
      <c r="J33" s="6"/>
      <c r="K33" s="69">
        <f t="shared" ca="1" si="3"/>
        <v>0</v>
      </c>
      <c r="L33" s="160"/>
      <c r="M33" s="161"/>
      <c r="N33" s="162"/>
    </row>
    <row r="34" spans="1:14" s="16" customFormat="1" ht="21.95" customHeight="1" thickBot="1">
      <c r="A34" s="70">
        <f t="shared" si="2"/>
        <v>45581</v>
      </c>
      <c r="B34" s="71">
        <f t="shared" si="1"/>
        <v>0</v>
      </c>
      <c r="C34" s="99"/>
      <c r="D34" s="100"/>
      <c r="E34" s="101"/>
      <c r="F34" s="102"/>
      <c r="G34" s="103"/>
      <c r="H34" s="104"/>
      <c r="I34" s="1"/>
      <c r="J34" s="6"/>
      <c r="K34" s="69">
        <f t="shared" ca="1" si="3"/>
        <v>0</v>
      </c>
      <c r="L34" s="160"/>
      <c r="M34" s="161"/>
      <c r="N34" s="162"/>
    </row>
    <row r="35" spans="1:14" s="16" customFormat="1" ht="21.95" customHeight="1" thickBot="1">
      <c r="A35" s="70">
        <f t="shared" si="2"/>
        <v>45582</v>
      </c>
      <c r="B35" s="71">
        <f t="shared" si="1"/>
        <v>0</v>
      </c>
      <c r="C35" s="99"/>
      <c r="D35" s="100"/>
      <c r="E35" s="101"/>
      <c r="F35" s="102"/>
      <c r="G35" s="103"/>
      <c r="H35" s="104"/>
      <c r="I35" s="1"/>
      <c r="J35" s="6"/>
      <c r="K35" s="69">
        <f t="shared" ca="1" si="3"/>
        <v>0</v>
      </c>
      <c r="L35" s="160"/>
      <c r="M35" s="161"/>
      <c r="N35" s="162"/>
    </row>
    <row r="36" spans="1:14" s="16" customFormat="1" ht="21.95" customHeight="1" thickBot="1">
      <c r="A36" s="70">
        <f t="shared" si="2"/>
        <v>45583</v>
      </c>
      <c r="B36" s="71">
        <f t="shared" si="1"/>
        <v>0</v>
      </c>
      <c r="C36" s="99"/>
      <c r="D36" s="100"/>
      <c r="E36" s="101"/>
      <c r="F36" s="102"/>
      <c r="G36" s="103"/>
      <c r="H36" s="104"/>
      <c r="I36" s="1"/>
      <c r="J36" s="6"/>
      <c r="K36" s="69">
        <f t="shared" ca="1" si="3"/>
        <v>0</v>
      </c>
      <c r="L36" s="160"/>
      <c r="M36" s="161"/>
      <c r="N36" s="162"/>
    </row>
    <row r="37" spans="1:14" s="16" customFormat="1" ht="21.95" customHeight="1" thickBot="1">
      <c r="A37" s="70">
        <f t="shared" si="2"/>
        <v>45584</v>
      </c>
      <c r="B37" s="71">
        <f t="shared" si="1"/>
        <v>0</v>
      </c>
      <c r="C37" s="99"/>
      <c r="D37" s="100"/>
      <c r="E37" s="101"/>
      <c r="F37" s="102"/>
      <c r="G37" s="103"/>
      <c r="H37" s="104"/>
      <c r="I37" s="1"/>
      <c r="J37" s="6"/>
      <c r="K37" s="69">
        <f t="shared" ca="1" si="3"/>
        <v>0</v>
      </c>
      <c r="L37" s="160"/>
      <c r="M37" s="161"/>
      <c r="N37" s="162"/>
    </row>
    <row r="38" spans="1:14" s="16" customFormat="1" ht="21.95" customHeight="1" thickBot="1">
      <c r="A38" s="70">
        <f t="shared" si="2"/>
        <v>45585</v>
      </c>
      <c r="B38" s="71">
        <f t="shared" si="1"/>
        <v>0</v>
      </c>
      <c r="C38" s="99"/>
      <c r="D38" s="100"/>
      <c r="E38" s="101"/>
      <c r="F38" s="102"/>
      <c r="G38" s="103"/>
      <c r="H38" s="104"/>
      <c r="I38" s="1"/>
      <c r="J38" s="6"/>
      <c r="K38" s="69">
        <f t="shared" ca="1" si="3"/>
        <v>0</v>
      </c>
      <c r="L38" s="160"/>
      <c r="M38" s="161"/>
      <c r="N38" s="162"/>
    </row>
    <row r="39" spans="1:14" s="16" customFormat="1" ht="21.95" customHeight="1" thickBot="1">
      <c r="A39" s="70">
        <f t="shared" si="2"/>
        <v>45586</v>
      </c>
      <c r="B39" s="71">
        <f t="shared" si="1"/>
        <v>0</v>
      </c>
      <c r="C39" s="99"/>
      <c r="D39" s="100"/>
      <c r="E39" s="101"/>
      <c r="F39" s="102"/>
      <c r="G39" s="103"/>
      <c r="H39" s="104"/>
      <c r="I39" s="1"/>
      <c r="J39" s="6"/>
      <c r="K39" s="69">
        <f t="shared" ca="1" si="3"/>
        <v>0</v>
      </c>
      <c r="L39" s="160"/>
      <c r="M39" s="161"/>
      <c r="N39" s="162"/>
    </row>
    <row r="40" spans="1:14" s="16" customFormat="1" ht="21.95" customHeight="1" thickBot="1">
      <c r="A40" s="70">
        <f t="shared" si="2"/>
        <v>45587</v>
      </c>
      <c r="B40" s="71">
        <f t="shared" si="1"/>
        <v>0</v>
      </c>
      <c r="C40" s="99"/>
      <c r="D40" s="100"/>
      <c r="E40" s="101"/>
      <c r="F40" s="102"/>
      <c r="G40" s="103"/>
      <c r="H40" s="104"/>
      <c r="I40" s="1"/>
      <c r="J40" s="6"/>
      <c r="K40" s="69">
        <f t="shared" ca="1" si="3"/>
        <v>0</v>
      </c>
      <c r="L40" s="160"/>
      <c r="M40" s="161"/>
      <c r="N40" s="162"/>
    </row>
    <row r="41" spans="1:14" s="16" customFormat="1" ht="21.95" customHeight="1" thickBot="1">
      <c r="A41" s="70">
        <f t="shared" si="2"/>
        <v>45588</v>
      </c>
      <c r="B41" s="71">
        <f t="shared" si="1"/>
        <v>0</v>
      </c>
      <c r="C41" s="99"/>
      <c r="D41" s="100"/>
      <c r="E41" s="101"/>
      <c r="F41" s="102"/>
      <c r="G41" s="103"/>
      <c r="H41" s="104"/>
      <c r="I41" s="1"/>
      <c r="J41" s="6"/>
      <c r="K41" s="69">
        <f t="shared" ca="1" si="3"/>
        <v>0</v>
      </c>
      <c r="L41" s="160"/>
      <c r="M41" s="161"/>
      <c r="N41" s="162"/>
    </row>
    <row r="42" spans="1:14" s="16" customFormat="1" ht="21.95" customHeight="1" thickBot="1">
      <c r="A42" s="70">
        <f t="shared" si="2"/>
        <v>45589</v>
      </c>
      <c r="B42" s="71">
        <f t="shared" si="1"/>
        <v>0</v>
      </c>
      <c r="C42" s="99"/>
      <c r="D42" s="100"/>
      <c r="E42" s="101"/>
      <c r="F42" s="102"/>
      <c r="G42" s="103"/>
      <c r="H42" s="104"/>
      <c r="I42" s="1"/>
      <c r="J42" s="6"/>
      <c r="K42" s="69">
        <f ca="1">IF(A42&gt;TODAY(),0,IF(AND(I42="",J42=""),((D42-C42-E42)+(G42-F42-H42))*24-(B42*24),0))</f>
        <v>0</v>
      </c>
      <c r="L42" s="160"/>
      <c r="M42" s="161"/>
      <c r="N42" s="162"/>
    </row>
    <row r="43" spans="1:14" s="16" customFormat="1" ht="21.95" customHeight="1" thickBot="1">
      <c r="A43" s="70">
        <f t="shared" si="2"/>
        <v>45590</v>
      </c>
      <c r="B43" s="71">
        <f t="shared" si="1"/>
        <v>0</v>
      </c>
      <c r="C43" s="99"/>
      <c r="D43" s="100"/>
      <c r="E43" s="101"/>
      <c r="F43" s="102"/>
      <c r="G43" s="103"/>
      <c r="H43" s="104"/>
      <c r="I43" s="1"/>
      <c r="J43" s="6"/>
      <c r="K43" s="69">
        <f t="shared" ca="1" si="3"/>
        <v>0</v>
      </c>
      <c r="L43" s="160"/>
      <c r="M43" s="161"/>
      <c r="N43" s="162"/>
    </row>
    <row r="44" spans="1:14" s="16" customFormat="1" ht="21.95" customHeight="1" thickBot="1">
      <c r="A44" s="70">
        <f t="shared" si="2"/>
        <v>45591</v>
      </c>
      <c r="B44" s="71">
        <f t="shared" si="1"/>
        <v>0</v>
      </c>
      <c r="C44" s="99"/>
      <c r="D44" s="100"/>
      <c r="E44" s="101"/>
      <c r="F44" s="102"/>
      <c r="G44" s="103"/>
      <c r="H44" s="104"/>
      <c r="I44" s="1"/>
      <c r="J44" s="6"/>
      <c r="K44" s="69">
        <f t="shared" ca="1" si="3"/>
        <v>0</v>
      </c>
      <c r="L44" s="160"/>
      <c r="M44" s="161"/>
      <c r="N44" s="162"/>
    </row>
    <row r="45" spans="1:14" s="16" customFormat="1" ht="21.95" customHeight="1" thickBot="1">
      <c r="A45" s="70">
        <f t="shared" si="2"/>
        <v>45592</v>
      </c>
      <c r="B45" s="71">
        <f t="shared" si="1"/>
        <v>0</v>
      </c>
      <c r="C45" s="99"/>
      <c r="D45" s="100"/>
      <c r="E45" s="101"/>
      <c r="F45" s="102"/>
      <c r="G45" s="103"/>
      <c r="H45" s="104"/>
      <c r="I45" s="1"/>
      <c r="J45" s="6"/>
      <c r="K45" s="69">
        <f t="shared" ca="1" si="3"/>
        <v>0</v>
      </c>
      <c r="L45" s="160"/>
      <c r="M45" s="161"/>
      <c r="N45" s="162"/>
    </row>
    <row r="46" spans="1:14" s="16" customFormat="1" ht="21.95" customHeight="1" thickBot="1">
      <c r="A46" s="70">
        <f t="shared" si="2"/>
        <v>45593</v>
      </c>
      <c r="B46" s="71">
        <f t="shared" si="1"/>
        <v>0</v>
      </c>
      <c r="C46" s="99"/>
      <c r="D46" s="100"/>
      <c r="E46" s="101"/>
      <c r="F46" s="102"/>
      <c r="G46" s="103"/>
      <c r="H46" s="104"/>
      <c r="I46" s="1"/>
      <c r="J46" s="6"/>
      <c r="K46" s="69">
        <f t="shared" ca="1" si="3"/>
        <v>0</v>
      </c>
      <c r="L46" s="160"/>
      <c r="M46" s="161"/>
      <c r="N46" s="162"/>
    </row>
    <row r="47" spans="1:14" s="16" customFormat="1" ht="21.95" customHeight="1" thickBot="1">
      <c r="A47" s="70">
        <f>IF(A46="","",IF(MONTH(A46+1)&gt;MONTH(A46),"",(A46+1)))</f>
        <v>45594</v>
      </c>
      <c r="B47" s="81">
        <f>IF(A47="","",HLOOKUP(WEEKDAY($A47,1),$C$6:$I$8,3,FALSE))</f>
        <v>0</v>
      </c>
      <c r="C47" s="99"/>
      <c r="D47" s="100"/>
      <c r="E47" s="101"/>
      <c r="F47" s="102"/>
      <c r="G47" s="103"/>
      <c r="H47" s="104"/>
      <c r="I47" s="1"/>
      <c r="J47" s="6"/>
      <c r="K47" s="69">
        <f ca="1">IF(A47="","",IF(A47&gt;TODAY(),0,IF(AND(I47="",J47=""),((D47-C47-E47)+(G47-F47-H47))*24-(B47*24),0)))</f>
        <v>0</v>
      </c>
      <c r="L47" s="160"/>
      <c r="M47" s="161"/>
      <c r="N47" s="162"/>
    </row>
    <row r="48" spans="1:14" s="16" customFormat="1" ht="21.95" customHeight="1" thickBot="1">
      <c r="A48" s="70">
        <f t="shared" ref="A48:A49" si="4">IF(A47="","",IF(MONTH(A47+1)&gt;MONTH(A47),"",(A47+1)))</f>
        <v>45595</v>
      </c>
      <c r="B48" s="81">
        <f>IF(A48="","",HLOOKUP(WEEKDAY($A48,1),$C$6:$I$8,3,FALSE))</f>
        <v>0</v>
      </c>
      <c r="C48" s="99"/>
      <c r="D48" s="100"/>
      <c r="E48" s="101"/>
      <c r="F48" s="102"/>
      <c r="G48" s="103"/>
      <c r="H48" s="104"/>
      <c r="I48" s="1"/>
      <c r="J48" s="6"/>
      <c r="K48" s="69">
        <f ca="1">IF(A48="","",IF(A48&gt;TODAY(),0,IF(AND(I48="",J48=""),((D48-C48-E48)+(G48-F48-H48))*24-(B48*24),0)))</f>
        <v>0</v>
      </c>
      <c r="L48" s="160"/>
      <c r="M48" s="161"/>
      <c r="N48" s="162"/>
    </row>
    <row r="49" spans="1:14" s="16" customFormat="1" ht="21.95" customHeight="1" thickBot="1">
      <c r="A49" s="70">
        <f t="shared" si="4"/>
        <v>45596</v>
      </c>
      <c r="B49" s="82">
        <f>IF(A49="","",HLOOKUP(WEEKDAY($A49,1),$C$6:$I$8,3,FALSE))</f>
        <v>0</v>
      </c>
      <c r="C49" s="99"/>
      <c r="D49" s="100"/>
      <c r="E49" s="101"/>
      <c r="F49" s="102"/>
      <c r="G49" s="103"/>
      <c r="H49" s="104"/>
      <c r="I49" s="10"/>
      <c r="J49" s="11" t="s">
        <v>35</v>
      </c>
      <c r="K49" s="69">
        <f ca="1">IF(A49="","",IF(A49&gt;TODAY(),0,IF(AND(I49="",J49=""),((D49-C49-E49)+(G49-F49-H49))*24-(B49*24),0)))</f>
        <v>0</v>
      </c>
      <c r="L49" s="178"/>
      <c r="M49" s="179"/>
      <c r="N49" s="180"/>
    </row>
    <row r="50" spans="1:14" s="16" customFormat="1" ht="21" customHeight="1" thickBot="1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81"/>
      <c r="M50" s="181"/>
      <c r="N50" s="182"/>
    </row>
    <row r="51" spans="1:14" s="80" customFormat="1" ht="21.95" customHeight="1" thickBot="1">
      <c r="A51" s="76" t="s">
        <v>7</v>
      </c>
      <c r="B51" s="77"/>
      <c r="C51" s="78"/>
      <c r="D51" s="78"/>
      <c r="E51" s="77"/>
      <c r="F51" s="78"/>
      <c r="G51" s="78"/>
      <c r="H51" s="78"/>
      <c r="I51" s="77"/>
      <c r="J51" s="79"/>
      <c r="K51" s="87">
        <f ca="1">SUM(K19:K50)</f>
        <v>0</v>
      </c>
      <c r="L51" s="183"/>
      <c r="M51" s="184"/>
      <c r="N51" s="185"/>
    </row>
    <row r="52" spans="1:14" s="80" customFormat="1" ht="21.95" customHeight="1" thickBot="1">
      <c r="A52" s="163" t="s">
        <v>38</v>
      </c>
      <c r="B52" s="164"/>
      <c r="C52" s="164"/>
      <c r="D52" s="164"/>
      <c r="E52" s="77"/>
      <c r="F52" s="78"/>
      <c r="G52" s="78"/>
      <c r="H52" s="78"/>
      <c r="I52" s="77"/>
      <c r="J52" s="78"/>
      <c r="K52" s="88"/>
      <c r="L52" s="84"/>
      <c r="M52" s="85"/>
      <c r="N52" s="86"/>
    </row>
    <row r="53" spans="1:14" s="80" customFormat="1" ht="21.95" customHeight="1" thickBot="1">
      <c r="A53" s="89" t="s">
        <v>8</v>
      </c>
      <c r="B53" s="90"/>
      <c r="C53" s="90"/>
      <c r="D53" s="90"/>
      <c r="E53" s="90"/>
      <c r="F53" s="90"/>
      <c r="G53" s="90"/>
      <c r="H53" s="90"/>
      <c r="I53" s="90"/>
      <c r="J53" s="90"/>
      <c r="K53" s="91">
        <f ca="1">K51+K18-K52</f>
        <v>0</v>
      </c>
      <c r="L53" s="175"/>
      <c r="M53" s="176"/>
      <c r="N53" s="177"/>
    </row>
    <row r="55" spans="1:14" ht="31.5" customHeight="1">
      <c r="J55" s="165"/>
      <c r="K55" s="165"/>
      <c r="L55" s="165"/>
      <c r="M55" s="165"/>
      <c r="N55" s="165"/>
    </row>
    <row r="56" spans="1:14">
      <c r="J56" s="166" t="s">
        <v>34</v>
      </c>
      <c r="K56" s="166"/>
      <c r="L56" s="166"/>
      <c r="M56" s="166"/>
      <c r="N56" s="166"/>
    </row>
    <row r="62" spans="1:14">
      <c r="E62" s="4"/>
    </row>
    <row r="63" spans="1:14">
      <c r="E63" s="3"/>
    </row>
    <row r="64" spans="1:14">
      <c r="E64" s="3"/>
    </row>
    <row r="65" spans="5:5">
      <c r="E65" s="3"/>
    </row>
    <row r="66" spans="5:5">
      <c r="E66" s="3"/>
    </row>
    <row r="67" spans="5:5">
      <c r="E67" s="3"/>
    </row>
    <row r="68" spans="5:5">
      <c r="E68" s="4"/>
    </row>
    <row r="69" spans="5:5">
      <c r="E69" s="4"/>
    </row>
  </sheetData>
  <sheetProtection sheet="1" objects="1" scenarios="1"/>
  <mergeCells count="55">
    <mergeCell ref="A52:D52"/>
    <mergeCell ref="J55:N55"/>
    <mergeCell ref="J56:N56"/>
    <mergeCell ref="A5:B5"/>
    <mergeCell ref="C5:I5"/>
    <mergeCell ref="L20:N20"/>
    <mergeCell ref="A7:B8"/>
    <mergeCell ref="A12:A13"/>
    <mergeCell ref="C12:E12"/>
    <mergeCell ref="F12:H12"/>
    <mergeCell ref="I12:I13"/>
    <mergeCell ref="K12:K13"/>
    <mergeCell ref="L12:N13"/>
    <mergeCell ref="L14:N16"/>
    <mergeCell ref="L17:N17"/>
    <mergeCell ref="L18:N18"/>
    <mergeCell ref="K1:N1"/>
    <mergeCell ref="A3:B3"/>
    <mergeCell ref="C3:I3"/>
    <mergeCell ref="A4:B4"/>
    <mergeCell ref="C4:I4"/>
    <mergeCell ref="J12:J13"/>
    <mergeCell ref="L19:N19"/>
    <mergeCell ref="L32:N32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4:N44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51:N51"/>
    <mergeCell ref="L53:N53"/>
    <mergeCell ref="L45:N45"/>
    <mergeCell ref="L46:N46"/>
    <mergeCell ref="L47:N47"/>
    <mergeCell ref="L48:N48"/>
    <mergeCell ref="L49:N49"/>
    <mergeCell ref="L50:N50"/>
  </mergeCells>
  <conditionalFormatting sqref="A19:J19 L19 I20:J39 I40:K49 K19:K39 A20:H49">
    <cfRule type="expression" dxfId="104" priority="40">
      <formula>OR(WEEKDAY($A19)=1,WEEKDAY($A19)=7)</formula>
    </cfRule>
  </conditionalFormatting>
  <conditionalFormatting sqref="L20">
    <cfRule type="expression" dxfId="103" priority="38">
      <formula>OR(WEEKDAY($A20)=1,WEEKDAY($A20)=7)</formula>
    </cfRule>
  </conditionalFormatting>
  <conditionalFormatting sqref="L21">
    <cfRule type="expression" dxfId="102" priority="37">
      <formula>OR(WEEKDAY($A21)=1,WEEKDAY($A21)=7)</formula>
    </cfRule>
  </conditionalFormatting>
  <conditionalFormatting sqref="L22">
    <cfRule type="expression" dxfId="101" priority="36">
      <formula>OR(WEEKDAY($A22)=1,WEEKDAY($A22)=7)</formula>
    </cfRule>
  </conditionalFormatting>
  <conditionalFormatting sqref="L23">
    <cfRule type="expression" dxfId="100" priority="35">
      <formula>OR(WEEKDAY($A23)=1,WEEKDAY($A23)=7)</formula>
    </cfRule>
  </conditionalFormatting>
  <conditionalFormatting sqref="L24">
    <cfRule type="expression" dxfId="99" priority="34">
      <formula>OR(WEEKDAY($A24)=1,WEEKDAY($A24)=7)</formula>
    </cfRule>
  </conditionalFormatting>
  <conditionalFormatting sqref="L25">
    <cfRule type="expression" dxfId="98" priority="33">
      <formula>OR(WEEKDAY($A25)=1,WEEKDAY($A25)=7)</formula>
    </cfRule>
  </conditionalFormatting>
  <conditionalFormatting sqref="L26">
    <cfRule type="expression" dxfId="97" priority="32">
      <formula>OR(WEEKDAY($A26)=1,WEEKDAY($A26)=7)</formula>
    </cfRule>
  </conditionalFormatting>
  <conditionalFormatting sqref="L27">
    <cfRule type="expression" dxfId="96" priority="31">
      <formula>OR(WEEKDAY($A27)=1,WEEKDAY($A27)=7)</formula>
    </cfRule>
  </conditionalFormatting>
  <conditionalFormatting sqref="L28">
    <cfRule type="expression" dxfId="95" priority="30">
      <formula>OR(WEEKDAY($A28)=1,WEEKDAY($A28)=7)</formula>
    </cfRule>
  </conditionalFormatting>
  <conditionalFormatting sqref="L29">
    <cfRule type="expression" dxfId="94" priority="29">
      <formula>OR(WEEKDAY($A29)=1,WEEKDAY($A29)=7)</formula>
    </cfRule>
  </conditionalFormatting>
  <conditionalFormatting sqref="L30">
    <cfRule type="expression" dxfId="93" priority="28">
      <formula>OR(WEEKDAY($A30)=1,WEEKDAY($A30)=7)</formula>
    </cfRule>
  </conditionalFormatting>
  <conditionalFormatting sqref="L31">
    <cfRule type="expression" dxfId="92" priority="27">
      <formula>OR(WEEKDAY($A31)=1,WEEKDAY($A31)=7)</formula>
    </cfRule>
  </conditionalFormatting>
  <conditionalFormatting sqref="L32">
    <cfRule type="expression" dxfId="91" priority="26">
      <formula>OR(WEEKDAY($A32)=1,WEEKDAY($A32)=7)</formula>
    </cfRule>
  </conditionalFormatting>
  <conditionalFormatting sqref="L33">
    <cfRule type="expression" dxfId="90" priority="25">
      <formula>OR(WEEKDAY($A33)=1,WEEKDAY($A33)=7)</formula>
    </cfRule>
  </conditionalFormatting>
  <conditionalFormatting sqref="L34">
    <cfRule type="expression" dxfId="89" priority="24">
      <formula>OR(WEEKDAY($A34)=1,WEEKDAY($A34)=7)</formula>
    </cfRule>
  </conditionalFormatting>
  <conditionalFormatting sqref="L35">
    <cfRule type="expression" dxfId="88" priority="23">
      <formula>OR(WEEKDAY($A35)=1,WEEKDAY($A35)=7)</formula>
    </cfRule>
  </conditionalFormatting>
  <conditionalFormatting sqref="L36">
    <cfRule type="expression" dxfId="87" priority="22">
      <formula>OR(WEEKDAY($A36)=1,WEEKDAY($A36)=7)</formula>
    </cfRule>
  </conditionalFormatting>
  <conditionalFormatting sqref="L37">
    <cfRule type="expression" dxfId="86" priority="21">
      <formula>OR(WEEKDAY($A37)=1,WEEKDAY($A37)=7)</formula>
    </cfRule>
  </conditionalFormatting>
  <conditionalFormatting sqref="L38">
    <cfRule type="expression" dxfId="85" priority="20">
      <formula>OR(WEEKDAY($A38)=1,WEEKDAY($A38)=7)</formula>
    </cfRule>
  </conditionalFormatting>
  <conditionalFormatting sqref="L39">
    <cfRule type="expression" dxfId="84" priority="19">
      <formula>OR(WEEKDAY($A39)=1,WEEKDAY($A39)=7)</formula>
    </cfRule>
  </conditionalFormatting>
  <conditionalFormatting sqref="L40">
    <cfRule type="expression" dxfId="83" priority="18">
      <formula>OR(WEEKDAY($A40)=1,WEEKDAY($A40)=7)</formula>
    </cfRule>
  </conditionalFormatting>
  <conditionalFormatting sqref="L41">
    <cfRule type="expression" dxfId="82" priority="17">
      <formula>OR(WEEKDAY($A41)=1,WEEKDAY($A41)=7)</formula>
    </cfRule>
  </conditionalFormatting>
  <conditionalFormatting sqref="L42">
    <cfRule type="expression" dxfId="81" priority="16">
      <formula>OR(WEEKDAY($A42)=1,WEEKDAY($A42)=7)</formula>
    </cfRule>
  </conditionalFormatting>
  <conditionalFormatting sqref="L43">
    <cfRule type="expression" dxfId="80" priority="15">
      <formula>OR(WEEKDAY($A43)=1,WEEKDAY($A43)=7)</formula>
    </cfRule>
  </conditionalFormatting>
  <conditionalFormatting sqref="L44">
    <cfRule type="expression" dxfId="79" priority="14">
      <formula>OR(WEEKDAY($A44)=1,WEEKDAY($A44)=7)</formula>
    </cfRule>
  </conditionalFormatting>
  <conditionalFormatting sqref="L45">
    <cfRule type="expression" dxfId="78" priority="13">
      <formula>OR(WEEKDAY($A45)=1,WEEKDAY($A45)=7)</formula>
    </cfRule>
  </conditionalFormatting>
  <conditionalFormatting sqref="L46">
    <cfRule type="expression" dxfId="77" priority="12">
      <formula>OR(WEEKDAY($A46)=1,WEEKDAY($A46)=7)</formula>
    </cfRule>
  </conditionalFormatting>
  <conditionalFormatting sqref="L47">
    <cfRule type="expression" dxfId="76" priority="11">
      <formula>OR(WEEKDAY($A47)=1,WEEKDAY($A47)=7)</formula>
    </cfRule>
  </conditionalFormatting>
  <conditionalFormatting sqref="L48">
    <cfRule type="expression" dxfId="75" priority="10">
      <formula>OR(WEEKDAY($A48)=1,WEEKDAY($A48)=7)</formula>
    </cfRule>
  </conditionalFormatting>
  <conditionalFormatting sqref="L49">
    <cfRule type="expression" dxfId="74" priority="9">
      <formula>OR(WEEKDAY($A49)=1,WEEKDAY($A49)=7)</formula>
    </cfRule>
  </conditionalFormatting>
  <conditionalFormatting sqref="K41">
    <cfRule type="expression" dxfId="73" priority="8">
      <formula>A41&gt;TODAY()</formula>
    </cfRule>
  </conditionalFormatting>
  <conditionalFormatting sqref="K40">
    <cfRule type="expression" dxfId="72" priority="7">
      <formula>A40&gt;TODAY()</formula>
    </cfRule>
  </conditionalFormatting>
  <conditionalFormatting sqref="K39:K49">
    <cfRule type="expression" dxfId="71" priority="6">
      <formula>A39&gt;TODAY()</formula>
    </cfRule>
  </conditionalFormatting>
  <conditionalFormatting sqref="K19:K49">
    <cfRule type="expression" dxfId="70" priority="5">
      <formula>A19&gt;TODAY()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&amp;R&amp;G</oddHeader>
    <oddFooter>&amp;L&amp;9 7.5.3.07/001&amp;C&amp;9© Bischöfliches Generalvikariat Osnabrück, Abteilung Kirchengemeinden&amp;R&amp;9Stand: Januar 2019</oddFooter>
  </headerFooter>
  <ignoredErrors>
    <ignoredError sqref="C3:I5 C8:I8" unlockedFormula="1"/>
  </ignoredErrors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69"/>
  <sheetViews>
    <sheetView zoomScale="115" zoomScaleNormal="115" workbookViewId="0">
      <selection activeCell="J16" sqref="J16"/>
    </sheetView>
  </sheetViews>
  <sheetFormatPr baseColWidth="10" defaultRowHeight="14.25"/>
  <cols>
    <col min="1" max="1" width="27.875" bestFit="1" customWidth="1"/>
    <col min="2" max="2" width="5.375" bestFit="1" customWidth="1"/>
    <col min="3" max="3" width="5.75" bestFit="1" customWidth="1"/>
    <col min="4" max="5" width="5.5" bestFit="1" customWidth="1"/>
    <col min="6" max="6" width="5.75" bestFit="1" customWidth="1"/>
    <col min="7" max="8" width="5.5" bestFit="1" customWidth="1"/>
    <col min="9" max="10" width="5" customWidth="1"/>
    <col min="11" max="11" width="9.25" customWidth="1"/>
    <col min="12" max="12" width="1" customWidth="1"/>
    <col min="13" max="13" width="16" customWidth="1"/>
    <col min="14" max="14" width="10.875" customWidth="1"/>
    <col min="15" max="15" width="1.875" customWidth="1"/>
  </cols>
  <sheetData>
    <row r="1" spans="1:16" ht="23.25">
      <c r="A1" s="14" t="s">
        <v>20</v>
      </c>
      <c r="K1" s="138">
        <f>A19</f>
        <v>45597</v>
      </c>
      <c r="L1" s="138"/>
      <c r="M1" s="138"/>
      <c r="N1" s="138"/>
    </row>
    <row r="2" spans="1:16" ht="23.25">
      <c r="A2" s="14"/>
      <c r="K2" s="15"/>
      <c r="L2" s="15"/>
      <c r="M2" s="15"/>
      <c r="N2" s="15"/>
    </row>
    <row r="3" spans="1:16" ht="18" customHeight="1">
      <c r="A3" s="167" t="s">
        <v>21</v>
      </c>
      <c r="B3" s="168"/>
      <c r="C3" s="141">
        <f>Januar!C3</f>
        <v>0</v>
      </c>
      <c r="D3" s="142"/>
      <c r="E3" s="142"/>
      <c r="F3" s="142"/>
      <c r="G3" s="142"/>
      <c r="H3" s="142"/>
      <c r="I3" s="143"/>
      <c r="J3" s="16"/>
      <c r="K3" s="16"/>
      <c r="L3" s="16"/>
      <c r="M3" s="16"/>
      <c r="N3" s="16"/>
    </row>
    <row r="4" spans="1:16" ht="18.75" customHeight="1">
      <c r="A4" s="169" t="s">
        <v>3</v>
      </c>
      <c r="B4" s="170"/>
      <c r="C4" s="141">
        <f>Januar!C4</f>
        <v>0</v>
      </c>
      <c r="D4" s="142"/>
      <c r="E4" s="142"/>
      <c r="F4" s="142"/>
      <c r="G4" s="142"/>
      <c r="H4" s="142"/>
      <c r="I4" s="143"/>
      <c r="J4" s="16"/>
      <c r="K4" s="17" t="s">
        <v>1</v>
      </c>
      <c r="L4" s="18"/>
      <c r="M4" s="19"/>
      <c r="N4" s="19">
        <f>SUM(C8:I8)*24</f>
        <v>0</v>
      </c>
    </row>
    <row r="5" spans="1:16" ht="18" customHeight="1">
      <c r="A5" s="167" t="s">
        <v>29</v>
      </c>
      <c r="B5" s="168"/>
      <c r="C5" s="141">
        <f>Januar!C5</f>
        <v>0</v>
      </c>
      <c r="D5" s="142"/>
      <c r="E5" s="142"/>
      <c r="F5" s="142"/>
      <c r="G5" s="142"/>
      <c r="H5" s="142"/>
      <c r="I5" s="143"/>
      <c r="J5" s="16"/>
      <c r="K5" s="20" t="s">
        <v>6</v>
      </c>
      <c r="L5" s="21"/>
      <c r="M5" s="19"/>
      <c r="N5" s="19">
        <f>ROUNDUP(80/39*$N$4*4,0)/4</f>
        <v>0</v>
      </c>
      <c r="P5" s="22"/>
    </row>
    <row r="6" spans="1:16" ht="15" hidden="1">
      <c r="A6" s="23"/>
      <c r="B6" s="24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3">
        <v>1</v>
      </c>
      <c r="J6" s="16"/>
      <c r="K6" s="20"/>
      <c r="L6" s="21"/>
      <c r="M6" s="19"/>
      <c r="N6" s="19"/>
      <c r="P6" s="22"/>
    </row>
    <row r="7" spans="1:16" ht="18" customHeight="1">
      <c r="A7" s="171" t="s">
        <v>24</v>
      </c>
      <c r="B7" s="172"/>
      <c r="C7" s="25" t="s">
        <v>14</v>
      </c>
      <c r="D7" s="25" t="s">
        <v>15</v>
      </c>
      <c r="E7" s="25" t="s">
        <v>16</v>
      </c>
      <c r="F7" s="25" t="s">
        <v>17</v>
      </c>
      <c r="G7" s="25" t="s">
        <v>18</v>
      </c>
      <c r="H7" s="25" t="s">
        <v>22</v>
      </c>
      <c r="I7" s="25" t="s">
        <v>23</v>
      </c>
      <c r="J7" s="16"/>
      <c r="K7" s="20" t="s">
        <v>5</v>
      </c>
      <c r="L7" s="21"/>
      <c r="M7" s="19"/>
      <c r="N7" s="19">
        <f>ROUNDUP(40/39*$N$4*4,0)/4*-1</f>
        <v>0</v>
      </c>
    </row>
    <row r="8" spans="1:16" ht="18" customHeight="1">
      <c r="A8" s="173"/>
      <c r="B8" s="174"/>
      <c r="C8" s="13">
        <f>Oktober!C8</f>
        <v>0</v>
      </c>
      <c r="D8" s="13">
        <f>Oktober!D8</f>
        <v>0</v>
      </c>
      <c r="E8" s="13">
        <f>Oktober!E8</f>
        <v>0</v>
      </c>
      <c r="F8" s="13">
        <f>Oktober!F8</f>
        <v>0</v>
      </c>
      <c r="G8" s="13">
        <f>Oktober!G8</f>
        <v>0</v>
      </c>
      <c r="H8" s="13">
        <f>Oktober!H8</f>
        <v>0</v>
      </c>
      <c r="I8" s="13">
        <f>Oktober!I8</f>
        <v>0</v>
      </c>
      <c r="J8" s="16"/>
      <c r="K8" s="16"/>
      <c r="L8" s="26"/>
      <c r="M8" s="26"/>
      <c r="N8" s="26"/>
    </row>
    <row r="9" spans="1:16" ht="15" hidden="1">
      <c r="A9" s="2" t="s">
        <v>19</v>
      </c>
      <c r="B9" s="3"/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3">
        <v>1</v>
      </c>
      <c r="L9" s="22"/>
      <c r="M9" s="22"/>
      <c r="N9" s="22"/>
    </row>
    <row r="10" spans="1:16" ht="15" hidden="1">
      <c r="A10" s="5"/>
      <c r="B10" s="4"/>
      <c r="C10" s="3">
        <f>IF(ISBLANK(C8)=FALSE,1,0)</f>
        <v>1</v>
      </c>
      <c r="D10" s="3">
        <f>IF(ISBLANK(D8)=FALSE,1,0)</f>
        <v>1</v>
      </c>
      <c r="E10" s="3">
        <f>IF(ISBLANK(E8)=FALSE,1,0)</f>
        <v>1</v>
      </c>
      <c r="F10" s="3">
        <f>IF(ISBLANK(F8)=FALSE,1,0)</f>
        <v>1</v>
      </c>
      <c r="G10" s="3">
        <f>IF(ISBLANK(G8)=FALSE,1,0)</f>
        <v>1</v>
      </c>
      <c r="H10" s="4">
        <v>0</v>
      </c>
      <c r="I10" s="4">
        <v>0</v>
      </c>
      <c r="K10" s="27"/>
      <c r="L10" s="27"/>
      <c r="M10" s="27"/>
    </row>
    <row r="11" spans="1:16" ht="15.75" thickBot="1">
      <c r="A11" s="5"/>
      <c r="B11" s="4"/>
      <c r="C11" s="3"/>
      <c r="D11" s="3"/>
      <c r="E11" s="3"/>
      <c r="F11" s="3"/>
      <c r="G11" s="3"/>
      <c r="H11" s="4"/>
      <c r="K11" s="27"/>
      <c r="L11" s="27"/>
      <c r="M11" s="27"/>
    </row>
    <row r="12" spans="1:16" s="29" customFormat="1" ht="17.100000000000001" customHeight="1">
      <c r="A12" s="132" t="s">
        <v>4</v>
      </c>
      <c r="B12" s="28"/>
      <c r="C12" s="132" t="s">
        <v>25</v>
      </c>
      <c r="D12" s="136"/>
      <c r="E12" s="137"/>
      <c r="F12" s="132" t="s">
        <v>26</v>
      </c>
      <c r="G12" s="136"/>
      <c r="H12" s="136"/>
      <c r="I12" s="134" t="s">
        <v>27</v>
      </c>
      <c r="J12" s="149" t="s">
        <v>39</v>
      </c>
      <c r="K12" s="139" t="s">
        <v>28</v>
      </c>
      <c r="L12" s="132" t="s">
        <v>2</v>
      </c>
      <c r="M12" s="136"/>
      <c r="N12" s="137"/>
    </row>
    <row r="13" spans="1:16" s="29" customFormat="1" ht="17.100000000000001" customHeight="1">
      <c r="A13" s="133"/>
      <c r="B13" s="30"/>
      <c r="C13" s="31" t="s">
        <v>10</v>
      </c>
      <c r="D13" s="32" t="s">
        <v>12</v>
      </c>
      <c r="E13" s="32" t="s">
        <v>11</v>
      </c>
      <c r="F13" s="31" t="s">
        <v>10</v>
      </c>
      <c r="G13" s="32" t="s">
        <v>12</v>
      </c>
      <c r="H13" s="32" t="s">
        <v>11</v>
      </c>
      <c r="I13" s="135"/>
      <c r="J13" s="150"/>
      <c r="K13" s="140"/>
      <c r="L13" s="133"/>
      <c r="M13" s="144"/>
      <c r="N13" s="145"/>
    </row>
    <row r="14" spans="1:16" s="38" customFormat="1" ht="12.75" customHeight="1">
      <c r="A14" s="33">
        <v>42744</v>
      </c>
      <c r="B14" s="34">
        <v>0.16666666666666666</v>
      </c>
      <c r="C14" s="105">
        <v>0.33333333333333331</v>
      </c>
      <c r="D14" s="106">
        <v>0.5</v>
      </c>
      <c r="E14" s="107">
        <v>1.0416666666666666E-2</v>
      </c>
      <c r="F14" s="114">
        <v>0.5625</v>
      </c>
      <c r="G14" s="115">
        <v>0.64583333333333337</v>
      </c>
      <c r="H14" s="116"/>
      <c r="I14" s="35"/>
      <c r="J14" s="36"/>
      <c r="K14" s="37">
        <v>1.75</v>
      </c>
      <c r="L14" s="123" t="s">
        <v>13</v>
      </c>
      <c r="M14" s="124"/>
      <c r="N14" s="125"/>
    </row>
    <row r="15" spans="1:16" s="38" customFormat="1" ht="12.75">
      <c r="A15" s="39">
        <v>42746</v>
      </c>
      <c r="B15" s="40">
        <v>0.16666666666666666</v>
      </c>
      <c r="C15" s="108"/>
      <c r="D15" s="109"/>
      <c r="E15" s="110"/>
      <c r="F15" s="117"/>
      <c r="G15" s="118"/>
      <c r="H15" s="119"/>
      <c r="I15" s="41" t="s">
        <v>0</v>
      </c>
      <c r="J15" s="42"/>
      <c r="K15" s="43">
        <v>0</v>
      </c>
      <c r="L15" s="126"/>
      <c r="M15" s="127"/>
      <c r="N15" s="128"/>
    </row>
    <row r="16" spans="1:16" s="38" customFormat="1" ht="12.75">
      <c r="A16" s="44">
        <v>42748</v>
      </c>
      <c r="B16" s="45">
        <v>0.16666666666666666</v>
      </c>
      <c r="C16" s="111">
        <v>0.33333333333333331</v>
      </c>
      <c r="D16" s="112">
        <v>0.41666666666666669</v>
      </c>
      <c r="E16" s="113"/>
      <c r="F16" s="120"/>
      <c r="G16" s="121"/>
      <c r="H16" s="122"/>
      <c r="I16" s="46"/>
      <c r="J16" s="47"/>
      <c r="K16" s="48">
        <v>-2</v>
      </c>
      <c r="L16" s="129"/>
      <c r="M16" s="130"/>
      <c r="N16" s="131"/>
    </row>
    <row r="17" spans="1:14" s="38" customFormat="1" ht="12.75">
      <c r="A17" s="49"/>
      <c r="B17" s="50"/>
      <c r="C17" s="51"/>
      <c r="D17" s="52"/>
      <c r="E17" s="53"/>
      <c r="F17" s="54"/>
      <c r="G17" s="50"/>
      <c r="H17" s="50"/>
      <c r="I17" s="55"/>
      <c r="J17" s="56"/>
      <c r="K17" s="57"/>
      <c r="L17" s="151"/>
      <c r="M17" s="152"/>
      <c r="N17" s="153"/>
    </row>
    <row r="18" spans="1:14" s="38" customFormat="1" ht="21.95" customHeight="1" thickBot="1">
      <c r="A18" s="58" t="s">
        <v>30</v>
      </c>
      <c r="B18" s="59"/>
      <c r="C18" s="60"/>
      <c r="D18" s="61"/>
      <c r="E18" s="62"/>
      <c r="F18" s="63"/>
      <c r="G18" s="59"/>
      <c r="H18" s="59"/>
      <c r="I18" s="64"/>
      <c r="J18" s="65"/>
      <c r="K18" s="66">
        <f ca="1">Oktober!K53</f>
        <v>0</v>
      </c>
      <c r="L18" s="154"/>
      <c r="M18" s="155"/>
      <c r="N18" s="156"/>
    </row>
    <row r="19" spans="1:14" s="16" customFormat="1" ht="21.95" customHeight="1" thickBot="1">
      <c r="A19" s="67">
        <f>DATE(YEAR(Januar!A19),11,1)</f>
        <v>45597</v>
      </c>
      <c r="B19" s="68">
        <f>HLOOKUP(WEEKDAY($A19,1),$C$6:$I$8,3,FALSE)</f>
        <v>0</v>
      </c>
      <c r="C19" s="99"/>
      <c r="D19" s="100"/>
      <c r="E19" s="101"/>
      <c r="F19" s="102"/>
      <c r="G19" s="103"/>
      <c r="H19" s="104"/>
      <c r="I19" s="8"/>
      <c r="J19" s="9"/>
      <c r="K19" s="69">
        <f t="shared" ref="K19:K29" ca="1" si="0">IF(A19&gt;TODAY(),0,IF(AND(I19="",J19=""),((D19-C19-E19)+(G19-F19-H19))*24-(B19*24),0))</f>
        <v>0</v>
      </c>
      <c r="L19" s="157"/>
      <c r="M19" s="158"/>
      <c r="N19" s="159"/>
    </row>
    <row r="20" spans="1:14" s="16" customFormat="1" ht="21.95" customHeight="1" thickBot="1">
      <c r="A20" s="70">
        <f>A19+1</f>
        <v>45598</v>
      </c>
      <c r="B20" s="71">
        <f t="shared" ref="B20:B46" si="1">HLOOKUP(WEEKDAY($A20,1),$C$6:$I$8,3,FALSE)</f>
        <v>0</v>
      </c>
      <c r="C20" s="99"/>
      <c r="D20" s="100"/>
      <c r="E20" s="101"/>
      <c r="F20" s="102"/>
      <c r="G20" s="103"/>
      <c r="H20" s="104"/>
      <c r="I20" s="1"/>
      <c r="J20" s="6"/>
      <c r="K20" s="69">
        <f t="shared" ca="1" si="0"/>
        <v>0</v>
      </c>
      <c r="L20" s="160"/>
      <c r="M20" s="161"/>
      <c r="N20" s="162"/>
    </row>
    <row r="21" spans="1:14" s="16" customFormat="1" ht="21.95" customHeight="1" thickBot="1">
      <c r="A21" s="70">
        <f>A20+1</f>
        <v>45599</v>
      </c>
      <c r="B21" s="71">
        <f t="shared" si="1"/>
        <v>0</v>
      </c>
      <c r="C21" s="99"/>
      <c r="D21" s="100"/>
      <c r="E21" s="101"/>
      <c r="F21" s="102"/>
      <c r="G21" s="103"/>
      <c r="H21" s="104"/>
      <c r="I21" s="1"/>
      <c r="J21" s="6"/>
      <c r="K21" s="69">
        <f t="shared" ca="1" si="0"/>
        <v>0</v>
      </c>
      <c r="L21" s="160"/>
      <c r="M21" s="161"/>
      <c r="N21" s="162"/>
    </row>
    <row r="22" spans="1:14" s="16" customFormat="1" ht="21.95" customHeight="1" thickBot="1">
      <c r="A22" s="70">
        <f>A21+1</f>
        <v>45600</v>
      </c>
      <c r="B22" s="71">
        <f t="shared" si="1"/>
        <v>0</v>
      </c>
      <c r="C22" s="99"/>
      <c r="D22" s="100"/>
      <c r="E22" s="101"/>
      <c r="F22" s="102"/>
      <c r="G22" s="103"/>
      <c r="H22" s="104"/>
      <c r="I22" s="1"/>
      <c r="J22" s="6"/>
      <c r="K22" s="69">
        <f t="shared" ca="1" si="0"/>
        <v>0</v>
      </c>
      <c r="L22" s="160"/>
      <c r="M22" s="161"/>
      <c r="N22" s="162"/>
    </row>
    <row r="23" spans="1:14" s="16" customFormat="1" ht="21.95" customHeight="1" thickBot="1">
      <c r="A23" s="70">
        <f>A22+1</f>
        <v>45601</v>
      </c>
      <c r="B23" s="71">
        <f t="shared" si="1"/>
        <v>0</v>
      </c>
      <c r="C23" s="99"/>
      <c r="D23" s="100"/>
      <c r="E23" s="101"/>
      <c r="F23" s="102"/>
      <c r="G23" s="103"/>
      <c r="H23" s="104"/>
      <c r="I23" s="1"/>
      <c r="J23" s="6"/>
      <c r="K23" s="69">
        <f t="shared" ca="1" si="0"/>
        <v>0</v>
      </c>
      <c r="L23" s="160"/>
      <c r="M23" s="161"/>
      <c r="N23" s="162"/>
    </row>
    <row r="24" spans="1:14" s="16" customFormat="1" ht="21.95" customHeight="1" thickBot="1">
      <c r="A24" s="70">
        <f t="shared" ref="A24:A46" si="2">A23+1</f>
        <v>45602</v>
      </c>
      <c r="B24" s="71">
        <f t="shared" si="1"/>
        <v>0</v>
      </c>
      <c r="C24" s="99"/>
      <c r="D24" s="100"/>
      <c r="E24" s="101"/>
      <c r="F24" s="102"/>
      <c r="G24" s="103"/>
      <c r="H24" s="104"/>
      <c r="I24" s="1"/>
      <c r="J24" s="6"/>
      <c r="K24" s="69">
        <f t="shared" ca="1" si="0"/>
        <v>0</v>
      </c>
      <c r="L24" s="160"/>
      <c r="M24" s="161"/>
      <c r="N24" s="162"/>
    </row>
    <row r="25" spans="1:14" s="16" customFormat="1" ht="21.95" customHeight="1" thickBot="1">
      <c r="A25" s="70">
        <f t="shared" si="2"/>
        <v>45603</v>
      </c>
      <c r="B25" s="71">
        <f t="shared" si="1"/>
        <v>0</v>
      </c>
      <c r="C25" s="99"/>
      <c r="D25" s="100"/>
      <c r="E25" s="101"/>
      <c r="F25" s="102"/>
      <c r="G25" s="103"/>
      <c r="H25" s="104"/>
      <c r="I25" s="1"/>
      <c r="J25" s="6"/>
      <c r="K25" s="69">
        <f t="shared" ca="1" si="0"/>
        <v>0</v>
      </c>
      <c r="L25" s="160"/>
      <c r="M25" s="161"/>
      <c r="N25" s="162"/>
    </row>
    <row r="26" spans="1:14" s="16" customFormat="1" ht="21.95" customHeight="1" thickBot="1">
      <c r="A26" s="70">
        <f t="shared" si="2"/>
        <v>45604</v>
      </c>
      <c r="B26" s="71">
        <f t="shared" si="1"/>
        <v>0</v>
      </c>
      <c r="C26" s="99"/>
      <c r="D26" s="100"/>
      <c r="E26" s="101"/>
      <c r="F26" s="102"/>
      <c r="G26" s="103"/>
      <c r="H26" s="104"/>
      <c r="I26" s="1"/>
      <c r="J26" s="6"/>
      <c r="K26" s="69">
        <f t="shared" ca="1" si="0"/>
        <v>0</v>
      </c>
      <c r="L26" s="160"/>
      <c r="M26" s="161"/>
      <c r="N26" s="162"/>
    </row>
    <row r="27" spans="1:14" s="16" customFormat="1" ht="21.95" customHeight="1" thickBot="1">
      <c r="A27" s="70">
        <f t="shared" si="2"/>
        <v>45605</v>
      </c>
      <c r="B27" s="71">
        <f t="shared" si="1"/>
        <v>0</v>
      </c>
      <c r="C27" s="99"/>
      <c r="D27" s="100"/>
      <c r="E27" s="101"/>
      <c r="F27" s="102"/>
      <c r="G27" s="103"/>
      <c r="H27" s="104"/>
      <c r="I27" s="1"/>
      <c r="J27" s="6"/>
      <c r="K27" s="69">
        <f t="shared" ca="1" si="0"/>
        <v>0</v>
      </c>
      <c r="L27" s="160"/>
      <c r="M27" s="161"/>
      <c r="N27" s="162"/>
    </row>
    <row r="28" spans="1:14" s="16" customFormat="1" ht="21.95" customHeight="1" thickBot="1">
      <c r="A28" s="70">
        <f t="shared" si="2"/>
        <v>45606</v>
      </c>
      <c r="B28" s="71">
        <f t="shared" si="1"/>
        <v>0</v>
      </c>
      <c r="C28" s="99"/>
      <c r="D28" s="100"/>
      <c r="E28" s="101"/>
      <c r="F28" s="102"/>
      <c r="G28" s="103"/>
      <c r="H28" s="104"/>
      <c r="I28" s="1"/>
      <c r="J28" s="6"/>
      <c r="K28" s="69">
        <f t="shared" ca="1" si="0"/>
        <v>0</v>
      </c>
      <c r="L28" s="160"/>
      <c r="M28" s="161"/>
      <c r="N28" s="162"/>
    </row>
    <row r="29" spans="1:14" s="16" customFormat="1" ht="21.95" customHeight="1" thickBot="1">
      <c r="A29" s="70">
        <f t="shared" si="2"/>
        <v>45607</v>
      </c>
      <c r="B29" s="71">
        <f t="shared" si="1"/>
        <v>0</v>
      </c>
      <c r="C29" s="99"/>
      <c r="D29" s="100"/>
      <c r="E29" s="101"/>
      <c r="F29" s="102"/>
      <c r="G29" s="103"/>
      <c r="H29" s="104"/>
      <c r="I29" s="1"/>
      <c r="J29" s="6"/>
      <c r="K29" s="69">
        <f t="shared" ca="1" si="0"/>
        <v>0</v>
      </c>
      <c r="L29" s="160"/>
      <c r="M29" s="161"/>
      <c r="N29" s="162"/>
    </row>
    <row r="30" spans="1:14" s="16" customFormat="1" ht="21.95" customHeight="1" thickBot="1">
      <c r="A30" s="70">
        <f t="shared" si="2"/>
        <v>45608</v>
      </c>
      <c r="B30" s="71">
        <f t="shared" si="1"/>
        <v>0</v>
      </c>
      <c r="C30" s="99"/>
      <c r="D30" s="100"/>
      <c r="E30" s="101"/>
      <c r="F30" s="102"/>
      <c r="G30" s="103"/>
      <c r="H30" s="104"/>
      <c r="I30" s="1"/>
      <c r="J30" s="6"/>
      <c r="K30" s="69">
        <f ca="1">IF(A30&gt;TODAY(),0,IF(AND(I30="",J30=""),((D30-C30-E30)+(G30-F30-H30))*24-(B30*24),0))</f>
        <v>0</v>
      </c>
      <c r="L30" s="160"/>
      <c r="M30" s="161"/>
      <c r="N30" s="162"/>
    </row>
    <row r="31" spans="1:14" s="16" customFormat="1" ht="21.95" customHeight="1" thickBot="1">
      <c r="A31" s="70">
        <f t="shared" si="2"/>
        <v>45609</v>
      </c>
      <c r="B31" s="71">
        <f t="shared" si="1"/>
        <v>0</v>
      </c>
      <c r="C31" s="99"/>
      <c r="D31" s="100"/>
      <c r="E31" s="101"/>
      <c r="F31" s="102"/>
      <c r="G31" s="103"/>
      <c r="H31" s="104"/>
      <c r="I31" s="1"/>
      <c r="J31" s="6"/>
      <c r="K31" s="69">
        <f t="shared" ref="K31:K46" ca="1" si="3">IF(A31&gt;TODAY(),0,IF(AND(I31="",J31=""),((D31-C31-E31)+(G31-F31-H31))*24-(B31*24),0))</f>
        <v>0</v>
      </c>
      <c r="L31" s="160"/>
      <c r="M31" s="161"/>
      <c r="N31" s="162"/>
    </row>
    <row r="32" spans="1:14" s="16" customFormat="1" ht="21.95" customHeight="1" thickBot="1">
      <c r="A32" s="70">
        <f t="shared" si="2"/>
        <v>45610</v>
      </c>
      <c r="B32" s="71">
        <f t="shared" si="1"/>
        <v>0</v>
      </c>
      <c r="C32" s="99"/>
      <c r="D32" s="100"/>
      <c r="E32" s="101"/>
      <c r="F32" s="102"/>
      <c r="G32" s="103"/>
      <c r="H32" s="104"/>
      <c r="I32" s="1"/>
      <c r="J32" s="6"/>
      <c r="K32" s="69">
        <f t="shared" ca="1" si="3"/>
        <v>0</v>
      </c>
      <c r="L32" s="160"/>
      <c r="M32" s="161"/>
      <c r="N32" s="162"/>
    </row>
    <row r="33" spans="1:14" s="16" customFormat="1" ht="21.95" customHeight="1" thickBot="1">
      <c r="A33" s="70">
        <f t="shared" si="2"/>
        <v>45611</v>
      </c>
      <c r="B33" s="71">
        <f t="shared" si="1"/>
        <v>0</v>
      </c>
      <c r="C33" s="99"/>
      <c r="D33" s="100"/>
      <c r="E33" s="101"/>
      <c r="F33" s="102"/>
      <c r="G33" s="103"/>
      <c r="H33" s="104"/>
      <c r="I33" s="1"/>
      <c r="J33" s="6"/>
      <c r="K33" s="69">
        <f t="shared" ca="1" si="3"/>
        <v>0</v>
      </c>
      <c r="L33" s="160"/>
      <c r="M33" s="161"/>
      <c r="N33" s="162"/>
    </row>
    <row r="34" spans="1:14" s="16" customFormat="1" ht="21.95" customHeight="1" thickBot="1">
      <c r="A34" s="70">
        <f t="shared" si="2"/>
        <v>45612</v>
      </c>
      <c r="B34" s="71">
        <f t="shared" si="1"/>
        <v>0</v>
      </c>
      <c r="C34" s="99"/>
      <c r="D34" s="100"/>
      <c r="E34" s="101"/>
      <c r="F34" s="102"/>
      <c r="G34" s="103"/>
      <c r="H34" s="104"/>
      <c r="I34" s="1"/>
      <c r="J34" s="6"/>
      <c r="K34" s="69">
        <f t="shared" ca="1" si="3"/>
        <v>0</v>
      </c>
      <c r="L34" s="160"/>
      <c r="M34" s="161"/>
      <c r="N34" s="162"/>
    </row>
    <row r="35" spans="1:14" s="16" customFormat="1" ht="21.95" customHeight="1" thickBot="1">
      <c r="A35" s="70">
        <f t="shared" si="2"/>
        <v>45613</v>
      </c>
      <c r="B35" s="71">
        <f t="shared" si="1"/>
        <v>0</v>
      </c>
      <c r="C35" s="99"/>
      <c r="D35" s="100"/>
      <c r="E35" s="101"/>
      <c r="F35" s="102"/>
      <c r="G35" s="103"/>
      <c r="H35" s="104"/>
      <c r="I35" s="1"/>
      <c r="J35" s="6"/>
      <c r="K35" s="69">
        <f t="shared" ca="1" si="3"/>
        <v>0</v>
      </c>
      <c r="L35" s="160"/>
      <c r="M35" s="161"/>
      <c r="N35" s="162"/>
    </row>
    <row r="36" spans="1:14" s="16" customFormat="1" ht="21.95" customHeight="1" thickBot="1">
      <c r="A36" s="70">
        <f t="shared" si="2"/>
        <v>45614</v>
      </c>
      <c r="B36" s="71">
        <f t="shared" si="1"/>
        <v>0</v>
      </c>
      <c r="C36" s="99"/>
      <c r="D36" s="100"/>
      <c r="E36" s="101"/>
      <c r="F36" s="102"/>
      <c r="G36" s="103"/>
      <c r="H36" s="104"/>
      <c r="I36" s="1"/>
      <c r="J36" s="6"/>
      <c r="K36" s="69">
        <f t="shared" ca="1" si="3"/>
        <v>0</v>
      </c>
      <c r="L36" s="160"/>
      <c r="M36" s="161"/>
      <c r="N36" s="162"/>
    </row>
    <row r="37" spans="1:14" s="16" customFormat="1" ht="21.95" customHeight="1" thickBot="1">
      <c r="A37" s="70">
        <f t="shared" si="2"/>
        <v>45615</v>
      </c>
      <c r="B37" s="71">
        <f t="shared" si="1"/>
        <v>0</v>
      </c>
      <c r="C37" s="99"/>
      <c r="D37" s="100"/>
      <c r="E37" s="101"/>
      <c r="F37" s="102"/>
      <c r="G37" s="103"/>
      <c r="H37" s="104"/>
      <c r="I37" s="1"/>
      <c r="J37" s="6"/>
      <c r="K37" s="69">
        <f t="shared" ca="1" si="3"/>
        <v>0</v>
      </c>
      <c r="L37" s="160"/>
      <c r="M37" s="161"/>
      <c r="N37" s="162"/>
    </row>
    <row r="38" spans="1:14" s="16" customFormat="1" ht="21.95" customHeight="1" thickBot="1">
      <c r="A38" s="70">
        <f t="shared" si="2"/>
        <v>45616</v>
      </c>
      <c r="B38" s="71">
        <f t="shared" si="1"/>
        <v>0</v>
      </c>
      <c r="C38" s="99"/>
      <c r="D38" s="100"/>
      <c r="E38" s="101"/>
      <c r="F38" s="102"/>
      <c r="G38" s="103"/>
      <c r="H38" s="104"/>
      <c r="I38" s="1"/>
      <c r="J38" s="6"/>
      <c r="K38" s="69">
        <f t="shared" ca="1" si="3"/>
        <v>0</v>
      </c>
      <c r="L38" s="160"/>
      <c r="M38" s="161"/>
      <c r="N38" s="162"/>
    </row>
    <row r="39" spans="1:14" s="16" customFormat="1" ht="21.95" customHeight="1" thickBot="1">
      <c r="A39" s="70">
        <f t="shared" si="2"/>
        <v>45617</v>
      </c>
      <c r="B39" s="71">
        <f t="shared" si="1"/>
        <v>0</v>
      </c>
      <c r="C39" s="99"/>
      <c r="D39" s="100"/>
      <c r="E39" s="101"/>
      <c r="F39" s="102"/>
      <c r="G39" s="103"/>
      <c r="H39" s="104"/>
      <c r="I39" s="1"/>
      <c r="J39" s="6"/>
      <c r="K39" s="69">
        <f t="shared" ca="1" si="3"/>
        <v>0</v>
      </c>
      <c r="L39" s="160"/>
      <c r="M39" s="161"/>
      <c r="N39" s="162"/>
    </row>
    <row r="40" spans="1:14" s="16" customFormat="1" ht="21.95" customHeight="1" thickBot="1">
      <c r="A40" s="70">
        <f t="shared" si="2"/>
        <v>45618</v>
      </c>
      <c r="B40" s="71">
        <f t="shared" si="1"/>
        <v>0</v>
      </c>
      <c r="C40" s="99"/>
      <c r="D40" s="100"/>
      <c r="E40" s="101"/>
      <c r="F40" s="102"/>
      <c r="G40" s="103"/>
      <c r="H40" s="104"/>
      <c r="I40" s="1"/>
      <c r="J40" s="6"/>
      <c r="K40" s="69">
        <f t="shared" ca="1" si="3"/>
        <v>0</v>
      </c>
      <c r="L40" s="160"/>
      <c r="M40" s="161"/>
      <c r="N40" s="162"/>
    </row>
    <row r="41" spans="1:14" s="16" customFormat="1" ht="21.95" customHeight="1" thickBot="1">
      <c r="A41" s="70">
        <f t="shared" si="2"/>
        <v>45619</v>
      </c>
      <c r="B41" s="71">
        <f t="shared" si="1"/>
        <v>0</v>
      </c>
      <c r="C41" s="99"/>
      <c r="D41" s="100"/>
      <c r="E41" s="101"/>
      <c r="F41" s="102"/>
      <c r="G41" s="103"/>
      <c r="H41" s="104"/>
      <c r="I41" s="1"/>
      <c r="J41" s="6"/>
      <c r="K41" s="69">
        <f t="shared" ca="1" si="3"/>
        <v>0</v>
      </c>
      <c r="L41" s="160"/>
      <c r="M41" s="161"/>
      <c r="N41" s="162"/>
    </row>
    <row r="42" spans="1:14" s="16" customFormat="1" ht="21.95" customHeight="1" thickBot="1">
      <c r="A42" s="70">
        <f t="shared" si="2"/>
        <v>45620</v>
      </c>
      <c r="B42" s="71">
        <f t="shared" si="1"/>
        <v>0</v>
      </c>
      <c r="C42" s="99"/>
      <c r="D42" s="100"/>
      <c r="E42" s="101"/>
      <c r="F42" s="102"/>
      <c r="G42" s="103"/>
      <c r="H42" s="104"/>
      <c r="I42" s="1"/>
      <c r="J42" s="6"/>
      <c r="K42" s="69">
        <f ca="1">IF(A42&gt;TODAY(),0,IF(AND(I42="",J42=""),((D42-C42-E42)+(G42-F42-H42))*24-(B42*24),0))</f>
        <v>0</v>
      </c>
      <c r="L42" s="160"/>
      <c r="M42" s="161"/>
      <c r="N42" s="162"/>
    </row>
    <row r="43" spans="1:14" s="16" customFormat="1" ht="21.95" customHeight="1" thickBot="1">
      <c r="A43" s="70">
        <f t="shared" si="2"/>
        <v>45621</v>
      </c>
      <c r="B43" s="71">
        <f t="shared" si="1"/>
        <v>0</v>
      </c>
      <c r="C43" s="99"/>
      <c r="D43" s="100"/>
      <c r="E43" s="101"/>
      <c r="F43" s="102"/>
      <c r="G43" s="103"/>
      <c r="H43" s="104"/>
      <c r="I43" s="1"/>
      <c r="J43" s="6"/>
      <c r="K43" s="69">
        <f t="shared" ca="1" si="3"/>
        <v>0</v>
      </c>
      <c r="L43" s="160"/>
      <c r="M43" s="161"/>
      <c r="N43" s="162"/>
    </row>
    <row r="44" spans="1:14" s="16" customFormat="1" ht="21.95" customHeight="1" thickBot="1">
      <c r="A44" s="70">
        <f t="shared" si="2"/>
        <v>45622</v>
      </c>
      <c r="B44" s="71">
        <f t="shared" si="1"/>
        <v>0</v>
      </c>
      <c r="C44" s="99"/>
      <c r="D44" s="100"/>
      <c r="E44" s="101"/>
      <c r="F44" s="102"/>
      <c r="G44" s="103"/>
      <c r="H44" s="104"/>
      <c r="I44" s="1"/>
      <c r="J44" s="6"/>
      <c r="K44" s="69">
        <f t="shared" ca="1" si="3"/>
        <v>0</v>
      </c>
      <c r="L44" s="160"/>
      <c r="M44" s="161"/>
      <c r="N44" s="162"/>
    </row>
    <row r="45" spans="1:14" s="16" customFormat="1" ht="21.95" customHeight="1" thickBot="1">
      <c r="A45" s="70">
        <f t="shared" si="2"/>
        <v>45623</v>
      </c>
      <c r="B45" s="71">
        <f t="shared" si="1"/>
        <v>0</v>
      </c>
      <c r="C45" s="99"/>
      <c r="D45" s="100"/>
      <c r="E45" s="101"/>
      <c r="F45" s="102"/>
      <c r="G45" s="103"/>
      <c r="H45" s="104"/>
      <c r="I45" s="1"/>
      <c r="J45" s="6"/>
      <c r="K45" s="69">
        <f t="shared" ca="1" si="3"/>
        <v>0</v>
      </c>
      <c r="L45" s="160"/>
      <c r="M45" s="161"/>
      <c r="N45" s="162"/>
    </row>
    <row r="46" spans="1:14" s="16" customFormat="1" ht="21.95" customHeight="1" thickBot="1">
      <c r="A46" s="70">
        <f t="shared" si="2"/>
        <v>45624</v>
      </c>
      <c r="B46" s="71">
        <f t="shared" si="1"/>
        <v>0</v>
      </c>
      <c r="C46" s="99"/>
      <c r="D46" s="100"/>
      <c r="E46" s="101"/>
      <c r="F46" s="102"/>
      <c r="G46" s="103"/>
      <c r="H46" s="104"/>
      <c r="I46" s="1"/>
      <c r="J46" s="6"/>
      <c r="K46" s="69">
        <f t="shared" ca="1" si="3"/>
        <v>0</v>
      </c>
      <c r="L46" s="160"/>
      <c r="M46" s="161"/>
      <c r="N46" s="162"/>
    </row>
    <row r="47" spans="1:14" s="16" customFormat="1" ht="21.95" customHeight="1" thickBot="1">
      <c r="A47" s="70">
        <f>IF(A46="","",IF(MONTH(A46+1)&gt;MONTH(A46),"",(A46+1)))</f>
        <v>45625</v>
      </c>
      <c r="B47" s="81">
        <f>IF(A47="","",HLOOKUP(WEEKDAY($A47,1),$C$6:$I$8,3,FALSE))</f>
        <v>0</v>
      </c>
      <c r="C47" s="99"/>
      <c r="D47" s="100"/>
      <c r="E47" s="101"/>
      <c r="F47" s="102"/>
      <c r="G47" s="103"/>
      <c r="H47" s="104"/>
      <c r="I47" s="1"/>
      <c r="J47" s="6"/>
      <c r="K47" s="69">
        <f ca="1">IF(A47="","",IF(A47&gt;TODAY(),0,IF(AND(I47="",J47=""),((D47-C47-E47)+(G47-F47-H47))*24-(B47*24),0)))</f>
        <v>0</v>
      </c>
      <c r="L47" s="160"/>
      <c r="M47" s="161"/>
      <c r="N47" s="162"/>
    </row>
    <row r="48" spans="1:14" s="16" customFormat="1" ht="21.95" customHeight="1" thickBot="1">
      <c r="A48" s="70">
        <f t="shared" ref="A48:A49" si="4">IF(A47="","",IF(MONTH(A47+1)&gt;MONTH(A47),"",(A47+1)))</f>
        <v>45626</v>
      </c>
      <c r="B48" s="81">
        <f>IF(A48="","",HLOOKUP(WEEKDAY($A48,1),$C$6:$I$8,3,FALSE))</f>
        <v>0</v>
      </c>
      <c r="C48" s="99"/>
      <c r="D48" s="100"/>
      <c r="E48" s="101"/>
      <c r="F48" s="102"/>
      <c r="G48" s="103"/>
      <c r="H48" s="104"/>
      <c r="I48" s="1"/>
      <c r="J48" s="6"/>
      <c r="K48" s="69">
        <f ca="1">IF(A48="","",IF(A48&gt;TODAY(),0,IF(AND(I48="",J48=""),((D48-C48-E48)+(G48-F48-H48))*24-(B48*24),0)))</f>
        <v>0</v>
      </c>
      <c r="L48" s="160"/>
      <c r="M48" s="161"/>
      <c r="N48" s="162"/>
    </row>
    <row r="49" spans="1:14" s="16" customFormat="1" ht="21.95" customHeight="1" thickBot="1">
      <c r="A49" s="70" t="str">
        <f t="shared" si="4"/>
        <v/>
      </c>
      <c r="B49" s="82" t="str">
        <f>IF(A49="","",HLOOKUP(WEEKDAY($A49,1),$C$6:$I$8,3,FALSE))</f>
        <v/>
      </c>
      <c r="C49" s="99"/>
      <c r="D49" s="100"/>
      <c r="E49" s="101"/>
      <c r="F49" s="102"/>
      <c r="G49" s="103"/>
      <c r="H49" s="104"/>
      <c r="I49" s="10"/>
      <c r="J49" s="11"/>
      <c r="K49" s="69" t="str">
        <f ca="1">IF(A49="","",IF(A49&gt;TODAY(),0,IF(AND(I49="",J49=""),((D49-C49-E49)+(G49-F49-H49))*24-(B49*24),0)))</f>
        <v/>
      </c>
      <c r="L49" s="178"/>
      <c r="M49" s="179"/>
      <c r="N49" s="180"/>
    </row>
    <row r="50" spans="1:14" s="16" customFormat="1" ht="21" customHeight="1" thickBot="1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81"/>
      <c r="M50" s="181"/>
      <c r="N50" s="182"/>
    </row>
    <row r="51" spans="1:14" s="80" customFormat="1" ht="21.95" customHeight="1" thickBot="1">
      <c r="A51" s="76" t="s">
        <v>7</v>
      </c>
      <c r="B51" s="77"/>
      <c r="C51" s="78"/>
      <c r="D51" s="78"/>
      <c r="E51" s="77"/>
      <c r="F51" s="78"/>
      <c r="G51" s="78"/>
      <c r="H51" s="78"/>
      <c r="I51" s="77"/>
      <c r="J51" s="79"/>
      <c r="K51" s="87">
        <f ca="1">SUM(K19:K50)</f>
        <v>0</v>
      </c>
      <c r="L51" s="183"/>
      <c r="M51" s="184"/>
      <c r="N51" s="185"/>
    </row>
    <row r="52" spans="1:14" s="80" customFormat="1" ht="21.95" customHeight="1" thickBot="1">
      <c r="A52" s="163" t="s">
        <v>38</v>
      </c>
      <c r="B52" s="164"/>
      <c r="C52" s="164"/>
      <c r="D52" s="164"/>
      <c r="E52" s="77"/>
      <c r="F52" s="78"/>
      <c r="G52" s="78"/>
      <c r="H52" s="78"/>
      <c r="I52" s="77"/>
      <c r="J52" s="78"/>
      <c r="K52" s="88"/>
      <c r="L52" s="84"/>
      <c r="M52" s="85"/>
      <c r="N52" s="86"/>
    </row>
    <row r="53" spans="1:14" s="80" customFormat="1" ht="21.95" customHeight="1" thickBot="1">
      <c r="A53" s="89" t="s">
        <v>8</v>
      </c>
      <c r="B53" s="90"/>
      <c r="C53" s="90"/>
      <c r="D53" s="90"/>
      <c r="E53" s="90"/>
      <c r="F53" s="90"/>
      <c r="G53" s="90"/>
      <c r="H53" s="90"/>
      <c r="I53" s="90"/>
      <c r="J53" s="90"/>
      <c r="K53" s="91">
        <f ca="1">K51+K18-K52</f>
        <v>0</v>
      </c>
      <c r="L53" s="175"/>
      <c r="M53" s="176"/>
      <c r="N53" s="177"/>
    </row>
    <row r="55" spans="1:14" ht="31.5" customHeight="1">
      <c r="J55" s="165"/>
      <c r="K55" s="165"/>
      <c r="L55" s="165"/>
      <c r="M55" s="165"/>
      <c r="N55" s="165"/>
    </row>
    <row r="56" spans="1:14">
      <c r="J56" s="166" t="s">
        <v>34</v>
      </c>
      <c r="K56" s="166"/>
      <c r="L56" s="166"/>
      <c r="M56" s="166"/>
      <c r="N56" s="166"/>
    </row>
    <row r="62" spans="1:14">
      <c r="E62" s="4"/>
    </row>
    <row r="63" spans="1:14">
      <c r="E63" s="3"/>
    </row>
    <row r="64" spans="1:14">
      <c r="E64" s="3"/>
    </row>
    <row r="65" spans="5:5">
      <c r="E65" s="3"/>
    </row>
    <row r="66" spans="5:5">
      <c r="E66" s="3"/>
    </row>
    <row r="67" spans="5:5">
      <c r="E67" s="3"/>
    </row>
    <row r="68" spans="5:5">
      <c r="E68" s="4"/>
    </row>
    <row r="69" spans="5:5">
      <c r="E69" s="4"/>
    </row>
  </sheetData>
  <sheetProtection sheet="1" objects="1" scenarios="1"/>
  <mergeCells count="55">
    <mergeCell ref="A52:D52"/>
    <mergeCell ref="J55:N55"/>
    <mergeCell ref="J56:N56"/>
    <mergeCell ref="A5:B5"/>
    <mergeCell ref="C5:I5"/>
    <mergeCell ref="L20:N20"/>
    <mergeCell ref="A7:B8"/>
    <mergeCell ref="A12:A13"/>
    <mergeCell ref="C12:E12"/>
    <mergeCell ref="F12:H12"/>
    <mergeCell ref="I12:I13"/>
    <mergeCell ref="K12:K13"/>
    <mergeCell ref="L12:N13"/>
    <mergeCell ref="L14:N16"/>
    <mergeCell ref="L17:N17"/>
    <mergeCell ref="L18:N18"/>
    <mergeCell ref="K1:N1"/>
    <mergeCell ref="A3:B3"/>
    <mergeCell ref="C3:I3"/>
    <mergeCell ref="A4:B4"/>
    <mergeCell ref="C4:I4"/>
    <mergeCell ref="J12:J13"/>
    <mergeCell ref="L19:N19"/>
    <mergeCell ref="L32:N32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4:N44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51:N51"/>
    <mergeCell ref="L53:N53"/>
    <mergeCell ref="L45:N45"/>
    <mergeCell ref="L46:N46"/>
    <mergeCell ref="L47:N47"/>
    <mergeCell ref="L48:N48"/>
    <mergeCell ref="L49:N49"/>
    <mergeCell ref="L50:N50"/>
  </mergeCells>
  <conditionalFormatting sqref="A19:J19 L19 I20:J39 I40:K49 K19:K39 A20:H49">
    <cfRule type="expression" dxfId="69" priority="40">
      <formula>OR(WEEKDAY($A19)=1,WEEKDAY($A19)=7)</formula>
    </cfRule>
  </conditionalFormatting>
  <conditionalFormatting sqref="L20">
    <cfRule type="expression" dxfId="68" priority="38">
      <formula>OR(WEEKDAY($A20)=1,WEEKDAY($A20)=7)</formula>
    </cfRule>
  </conditionalFormatting>
  <conditionalFormatting sqref="L21">
    <cfRule type="expression" dxfId="67" priority="37">
      <formula>OR(WEEKDAY($A21)=1,WEEKDAY($A21)=7)</formula>
    </cfRule>
  </conditionalFormatting>
  <conditionalFormatting sqref="L22">
    <cfRule type="expression" dxfId="66" priority="36">
      <formula>OR(WEEKDAY($A22)=1,WEEKDAY($A22)=7)</formula>
    </cfRule>
  </conditionalFormatting>
  <conditionalFormatting sqref="L23">
    <cfRule type="expression" dxfId="65" priority="35">
      <formula>OR(WEEKDAY($A23)=1,WEEKDAY($A23)=7)</formula>
    </cfRule>
  </conditionalFormatting>
  <conditionalFormatting sqref="L24">
    <cfRule type="expression" dxfId="64" priority="34">
      <formula>OR(WEEKDAY($A24)=1,WEEKDAY($A24)=7)</formula>
    </cfRule>
  </conditionalFormatting>
  <conditionalFormatting sqref="L25">
    <cfRule type="expression" dxfId="63" priority="33">
      <formula>OR(WEEKDAY($A25)=1,WEEKDAY($A25)=7)</formula>
    </cfRule>
  </conditionalFormatting>
  <conditionalFormatting sqref="L26">
    <cfRule type="expression" dxfId="62" priority="32">
      <formula>OR(WEEKDAY($A26)=1,WEEKDAY($A26)=7)</formula>
    </cfRule>
  </conditionalFormatting>
  <conditionalFormatting sqref="L27">
    <cfRule type="expression" dxfId="61" priority="31">
      <formula>OR(WEEKDAY($A27)=1,WEEKDAY($A27)=7)</formula>
    </cfRule>
  </conditionalFormatting>
  <conditionalFormatting sqref="L28">
    <cfRule type="expression" dxfId="60" priority="30">
      <formula>OR(WEEKDAY($A28)=1,WEEKDAY($A28)=7)</formula>
    </cfRule>
  </conditionalFormatting>
  <conditionalFormatting sqref="L29">
    <cfRule type="expression" dxfId="59" priority="29">
      <formula>OR(WEEKDAY($A29)=1,WEEKDAY($A29)=7)</formula>
    </cfRule>
  </conditionalFormatting>
  <conditionalFormatting sqref="L30">
    <cfRule type="expression" dxfId="58" priority="28">
      <formula>OR(WEEKDAY($A30)=1,WEEKDAY($A30)=7)</formula>
    </cfRule>
  </conditionalFormatting>
  <conditionalFormatting sqref="L31">
    <cfRule type="expression" dxfId="57" priority="27">
      <formula>OR(WEEKDAY($A31)=1,WEEKDAY($A31)=7)</formula>
    </cfRule>
  </conditionalFormatting>
  <conditionalFormatting sqref="L32">
    <cfRule type="expression" dxfId="56" priority="26">
      <formula>OR(WEEKDAY($A32)=1,WEEKDAY($A32)=7)</formula>
    </cfRule>
  </conditionalFormatting>
  <conditionalFormatting sqref="L33">
    <cfRule type="expression" dxfId="55" priority="25">
      <formula>OR(WEEKDAY($A33)=1,WEEKDAY($A33)=7)</formula>
    </cfRule>
  </conditionalFormatting>
  <conditionalFormatting sqref="L34">
    <cfRule type="expression" dxfId="54" priority="24">
      <formula>OR(WEEKDAY($A34)=1,WEEKDAY($A34)=7)</formula>
    </cfRule>
  </conditionalFormatting>
  <conditionalFormatting sqref="L35">
    <cfRule type="expression" dxfId="53" priority="23">
      <formula>OR(WEEKDAY($A35)=1,WEEKDAY($A35)=7)</formula>
    </cfRule>
  </conditionalFormatting>
  <conditionalFormatting sqref="L36">
    <cfRule type="expression" dxfId="52" priority="22">
      <formula>OR(WEEKDAY($A36)=1,WEEKDAY($A36)=7)</formula>
    </cfRule>
  </conditionalFormatting>
  <conditionalFormatting sqref="L37">
    <cfRule type="expression" dxfId="51" priority="21">
      <formula>OR(WEEKDAY($A37)=1,WEEKDAY($A37)=7)</formula>
    </cfRule>
  </conditionalFormatting>
  <conditionalFormatting sqref="L38">
    <cfRule type="expression" dxfId="50" priority="20">
      <formula>OR(WEEKDAY($A38)=1,WEEKDAY($A38)=7)</formula>
    </cfRule>
  </conditionalFormatting>
  <conditionalFormatting sqref="L39">
    <cfRule type="expression" dxfId="49" priority="19">
      <formula>OR(WEEKDAY($A39)=1,WEEKDAY($A39)=7)</formula>
    </cfRule>
  </conditionalFormatting>
  <conditionalFormatting sqref="L40">
    <cfRule type="expression" dxfId="48" priority="18">
      <formula>OR(WEEKDAY($A40)=1,WEEKDAY($A40)=7)</formula>
    </cfRule>
  </conditionalFormatting>
  <conditionalFormatting sqref="L41">
    <cfRule type="expression" dxfId="47" priority="17">
      <formula>OR(WEEKDAY($A41)=1,WEEKDAY($A41)=7)</formula>
    </cfRule>
  </conditionalFormatting>
  <conditionalFormatting sqref="L42">
    <cfRule type="expression" dxfId="46" priority="16">
      <formula>OR(WEEKDAY($A42)=1,WEEKDAY($A42)=7)</formula>
    </cfRule>
  </conditionalFormatting>
  <conditionalFormatting sqref="L43">
    <cfRule type="expression" dxfId="45" priority="15">
      <formula>OR(WEEKDAY($A43)=1,WEEKDAY($A43)=7)</formula>
    </cfRule>
  </conditionalFormatting>
  <conditionalFormatting sqref="L44">
    <cfRule type="expression" dxfId="44" priority="14">
      <formula>OR(WEEKDAY($A44)=1,WEEKDAY($A44)=7)</formula>
    </cfRule>
  </conditionalFormatting>
  <conditionalFormatting sqref="L45">
    <cfRule type="expression" dxfId="43" priority="13">
      <formula>OR(WEEKDAY($A45)=1,WEEKDAY($A45)=7)</formula>
    </cfRule>
  </conditionalFormatting>
  <conditionalFormatting sqref="L46">
    <cfRule type="expression" dxfId="42" priority="12">
      <formula>OR(WEEKDAY($A46)=1,WEEKDAY($A46)=7)</formula>
    </cfRule>
  </conditionalFormatting>
  <conditionalFormatting sqref="L47">
    <cfRule type="expression" dxfId="41" priority="11">
      <formula>OR(WEEKDAY($A47)=1,WEEKDAY($A47)=7)</formula>
    </cfRule>
  </conditionalFormatting>
  <conditionalFormatting sqref="L48">
    <cfRule type="expression" dxfId="40" priority="10">
      <formula>OR(WEEKDAY($A48)=1,WEEKDAY($A48)=7)</formula>
    </cfRule>
  </conditionalFormatting>
  <conditionalFormatting sqref="L49">
    <cfRule type="expression" dxfId="39" priority="9">
      <formula>OR(WEEKDAY($A49)=1,WEEKDAY($A49)=7)</formula>
    </cfRule>
  </conditionalFormatting>
  <conditionalFormatting sqref="K41">
    <cfRule type="expression" dxfId="38" priority="8">
      <formula>A41&gt;TODAY()</formula>
    </cfRule>
  </conditionalFormatting>
  <conditionalFormatting sqref="K40">
    <cfRule type="expression" dxfId="37" priority="7">
      <formula>A40&gt;TODAY()</formula>
    </cfRule>
  </conditionalFormatting>
  <conditionalFormatting sqref="K39:K49">
    <cfRule type="expression" dxfId="36" priority="6">
      <formula>A39&gt;TODAY()</formula>
    </cfRule>
  </conditionalFormatting>
  <conditionalFormatting sqref="K19:K49">
    <cfRule type="expression" dxfId="35" priority="5">
      <formula>A19&gt;TODAY()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&amp;R&amp;G</oddHeader>
    <oddFooter>&amp;L&amp;9 7.5.3.07/001&amp;C&amp;9© Bischöfliches Generalvikariat Osnabrück, Abteilung Kirchengemeinden&amp;R&amp;9Stand: Januar 2019</oddFooter>
  </headerFooter>
  <ignoredErrors>
    <ignoredError sqref="C3:I5 C8:I8" unlockedFormula="1"/>
  </ignoredErrors>
  <legacy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9"/>
  <sheetViews>
    <sheetView topLeftCell="A35" zoomScale="115" zoomScaleNormal="115" workbookViewId="0">
      <selection activeCell="J16" sqref="J16"/>
    </sheetView>
  </sheetViews>
  <sheetFormatPr baseColWidth="10" defaultRowHeight="14.25"/>
  <cols>
    <col min="1" max="1" width="27.875" bestFit="1" customWidth="1"/>
    <col min="2" max="2" width="5.375" bestFit="1" customWidth="1"/>
    <col min="3" max="3" width="5.75" bestFit="1" customWidth="1"/>
    <col min="4" max="5" width="5.5" bestFit="1" customWidth="1"/>
    <col min="6" max="6" width="5.75" bestFit="1" customWidth="1"/>
    <col min="7" max="8" width="5.5" bestFit="1" customWidth="1"/>
    <col min="9" max="10" width="5" customWidth="1"/>
    <col min="11" max="11" width="9.25" customWidth="1"/>
    <col min="12" max="12" width="1" customWidth="1"/>
    <col min="13" max="13" width="16" customWidth="1"/>
    <col min="14" max="14" width="10.875" customWidth="1"/>
    <col min="15" max="15" width="1.875" customWidth="1"/>
  </cols>
  <sheetData>
    <row r="1" spans="1:16" ht="23.25">
      <c r="A1" s="14" t="s">
        <v>20</v>
      </c>
      <c r="K1" s="138">
        <f>A19</f>
        <v>45627</v>
      </c>
      <c r="L1" s="138"/>
      <c r="M1" s="138"/>
      <c r="N1" s="138"/>
    </row>
    <row r="2" spans="1:16" ht="23.25">
      <c r="A2" s="14"/>
      <c r="K2" s="15"/>
      <c r="L2" s="15"/>
      <c r="M2" s="15"/>
      <c r="N2" s="15"/>
    </row>
    <row r="3" spans="1:16" ht="18" customHeight="1">
      <c r="A3" s="167" t="s">
        <v>21</v>
      </c>
      <c r="B3" s="168"/>
      <c r="C3" s="141">
        <f>Januar!C3</f>
        <v>0</v>
      </c>
      <c r="D3" s="142"/>
      <c r="E3" s="142"/>
      <c r="F3" s="142"/>
      <c r="G3" s="142"/>
      <c r="H3" s="142"/>
      <c r="I3" s="143"/>
      <c r="J3" s="16"/>
      <c r="K3" s="16"/>
      <c r="L3" s="16"/>
      <c r="M3" s="16"/>
      <c r="N3" s="16"/>
    </row>
    <row r="4" spans="1:16" ht="18.75" customHeight="1">
      <c r="A4" s="169" t="s">
        <v>3</v>
      </c>
      <c r="B4" s="170"/>
      <c r="C4" s="141">
        <f>Januar!C4</f>
        <v>0</v>
      </c>
      <c r="D4" s="142"/>
      <c r="E4" s="142"/>
      <c r="F4" s="142"/>
      <c r="G4" s="142"/>
      <c r="H4" s="142"/>
      <c r="I4" s="143"/>
      <c r="J4" s="16"/>
      <c r="K4" s="17" t="s">
        <v>1</v>
      </c>
      <c r="L4" s="18"/>
      <c r="M4" s="19"/>
      <c r="N4" s="19">
        <f>SUM(C8:I8)*24</f>
        <v>0</v>
      </c>
    </row>
    <row r="5" spans="1:16" ht="18" customHeight="1">
      <c r="A5" s="167" t="s">
        <v>29</v>
      </c>
      <c r="B5" s="168"/>
      <c r="C5" s="141">
        <f>Januar!C5</f>
        <v>0</v>
      </c>
      <c r="D5" s="142"/>
      <c r="E5" s="142"/>
      <c r="F5" s="142"/>
      <c r="G5" s="142"/>
      <c r="H5" s="142"/>
      <c r="I5" s="143"/>
      <c r="J5" s="16"/>
      <c r="K5" s="20" t="s">
        <v>6</v>
      </c>
      <c r="L5" s="21"/>
      <c r="M5" s="19"/>
      <c r="N5" s="19">
        <f>ROUNDUP(80/39*$N$4*4,0)/4</f>
        <v>0</v>
      </c>
      <c r="P5" s="22"/>
    </row>
    <row r="6" spans="1:16" ht="15" hidden="1">
      <c r="A6" s="23"/>
      <c r="B6" s="24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3">
        <v>1</v>
      </c>
      <c r="J6" s="16"/>
      <c r="K6" s="20"/>
      <c r="L6" s="21"/>
      <c r="M6" s="19"/>
      <c r="N6" s="19"/>
      <c r="P6" s="22"/>
    </row>
    <row r="7" spans="1:16" ht="18" customHeight="1">
      <c r="A7" s="171" t="s">
        <v>24</v>
      </c>
      <c r="B7" s="172"/>
      <c r="C7" s="25" t="s">
        <v>14</v>
      </c>
      <c r="D7" s="25" t="s">
        <v>15</v>
      </c>
      <c r="E7" s="25" t="s">
        <v>16</v>
      </c>
      <c r="F7" s="25" t="s">
        <v>17</v>
      </c>
      <c r="G7" s="25" t="s">
        <v>18</v>
      </c>
      <c r="H7" s="25" t="s">
        <v>22</v>
      </c>
      <c r="I7" s="25" t="s">
        <v>23</v>
      </c>
      <c r="J7" s="16"/>
      <c r="K7" s="20" t="s">
        <v>5</v>
      </c>
      <c r="L7" s="21"/>
      <c r="M7" s="19"/>
      <c r="N7" s="19">
        <f>ROUNDUP(40/39*$N$4*4,0)/4*-1</f>
        <v>0</v>
      </c>
    </row>
    <row r="8" spans="1:16" ht="18" customHeight="1">
      <c r="A8" s="173"/>
      <c r="B8" s="174"/>
      <c r="C8" s="13">
        <f>November!C8</f>
        <v>0</v>
      </c>
      <c r="D8" s="13">
        <f>November!D8</f>
        <v>0</v>
      </c>
      <c r="E8" s="13">
        <f>November!E8</f>
        <v>0</v>
      </c>
      <c r="F8" s="13">
        <f>November!F8</f>
        <v>0</v>
      </c>
      <c r="G8" s="13">
        <f>November!G8</f>
        <v>0</v>
      </c>
      <c r="H8" s="13">
        <f>November!H8</f>
        <v>0</v>
      </c>
      <c r="I8" s="13">
        <f>November!I8</f>
        <v>0</v>
      </c>
      <c r="J8" s="16"/>
      <c r="K8" s="16"/>
      <c r="L8" s="26"/>
      <c r="M8" s="26"/>
      <c r="N8" s="26"/>
    </row>
    <row r="9" spans="1:16" ht="15" hidden="1">
      <c r="A9" s="2" t="s">
        <v>19</v>
      </c>
      <c r="B9" s="3"/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3">
        <v>1</v>
      </c>
      <c r="L9" s="22"/>
      <c r="M9" s="22"/>
      <c r="N9" s="22"/>
    </row>
    <row r="10" spans="1:16" ht="15" hidden="1">
      <c r="A10" s="5"/>
      <c r="B10" s="4"/>
      <c r="C10" s="3">
        <f>IF(ISBLANK(C8)=FALSE,1,0)</f>
        <v>1</v>
      </c>
      <c r="D10" s="3">
        <f>IF(ISBLANK(D8)=FALSE,1,0)</f>
        <v>1</v>
      </c>
      <c r="E10" s="3">
        <f>IF(ISBLANK(E8)=FALSE,1,0)</f>
        <v>1</v>
      </c>
      <c r="F10" s="3">
        <f>IF(ISBLANK(F8)=FALSE,1,0)</f>
        <v>1</v>
      </c>
      <c r="G10" s="3">
        <f>IF(ISBLANK(G8)=FALSE,1,0)</f>
        <v>1</v>
      </c>
      <c r="H10" s="4">
        <v>0</v>
      </c>
      <c r="I10" s="4">
        <v>0</v>
      </c>
      <c r="K10" s="27"/>
      <c r="L10" s="27"/>
      <c r="M10" s="27"/>
    </row>
    <row r="11" spans="1:16" ht="15.75" thickBot="1">
      <c r="A11" s="5"/>
      <c r="B11" s="4"/>
      <c r="C11" s="3"/>
      <c r="D11" s="3"/>
      <c r="E11" s="3"/>
      <c r="F11" s="3"/>
      <c r="G11" s="3"/>
      <c r="H11" s="4"/>
      <c r="K11" s="27"/>
      <c r="L11" s="27"/>
      <c r="M11" s="27"/>
    </row>
    <row r="12" spans="1:16" s="29" customFormat="1" ht="17.100000000000001" customHeight="1">
      <c r="A12" s="132" t="s">
        <v>4</v>
      </c>
      <c r="B12" s="28"/>
      <c r="C12" s="132" t="s">
        <v>25</v>
      </c>
      <c r="D12" s="136"/>
      <c r="E12" s="137"/>
      <c r="F12" s="132" t="s">
        <v>26</v>
      </c>
      <c r="G12" s="136"/>
      <c r="H12" s="136"/>
      <c r="I12" s="134" t="s">
        <v>27</v>
      </c>
      <c r="J12" s="149" t="s">
        <v>39</v>
      </c>
      <c r="K12" s="139" t="s">
        <v>28</v>
      </c>
      <c r="L12" s="132" t="s">
        <v>2</v>
      </c>
      <c r="M12" s="136"/>
      <c r="N12" s="137"/>
    </row>
    <row r="13" spans="1:16" s="29" customFormat="1" ht="17.100000000000001" customHeight="1">
      <c r="A13" s="133"/>
      <c r="B13" s="30"/>
      <c r="C13" s="31" t="s">
        <v>10</v>
      </c>
      <c r="D13" s="32" t="s">
        <v>12</v>
      </c>
      <c r="E13" s="32" t="s">
        <v>11</v>
      </c>
      <c r="F13" s="31" t="s">
        <v>10</v>
      </c>
      <c r="G13" s="32" t="s">
        <v>12</v>
      </c>
      <c r="H13" s="32" t="s">
        <v>11</v>
      </c>
      <c r="I13" s="135"/>
      <c r="J13" s="150"/>
      <c r="K13" s="140"/>
      <c r="L13" s="133"/>
      <c r="M13" s="144"/>
      <c r="N13" s="145"/>
    </row>
    <row r="14" spans="1:16" s="38" customFormat="1" ht="12.75" customHeight="1">
      <c r="A14" s="33">
        <v>42744</v>
      </c>
      <c r="B14" s="34">
        <v>0.16666666666666666</v>
      </c>
      <c r="C14" s="105">
        <v>0.33333333333333331</v>
      </c>
      <c r="D14" s="106">
        <v>0.5</v>
      </c>
      <c r="E14" s="107">
        <v>1.0416666666666666E-2</v>
      </c>
      <c r="F14" s="114">
        <v>0.5625</v>
      </c>
      <c r="G14" s="115">
        <v>0.64583333333333337</v>
      </c>
      <c r="H14" s="116"/>
      <c r="I14" s="35"/>
      <c r="J14" s="36"/>
      <c r="K14" s="37">
        <v>1.75</v>
      </c>
      <c r="L14" s="123" t="s">
        <v>13</v>
      </c>
      <c r="M14" s="124"/>
      <c r="N14" s="125"/>
    </row>
    <row r="15" spans="1:16" s="38" customFormat="1" ht="12.75">
      <c r="A15" s="39">
        <v>42746</v>
      </c>
      <c r="B15" s="40">
        <v>0.16666666666666666</v>
      </c>
      <c r="C15" s="108"/>
      <c r="D15" s="109"/>
      <c r="E15" s="110"/>
      <c r="F15" s="117"/>
      <c r="G15" s="118"/>
      <c r="H15" s="119"/>
      <c r="I15" s="41" t="s">
        <v>0</v>
      </c>
      <c r="J15" s="42"/>
      <c r="K15" s="43">
        <v>0</v>
      </c>
      <c r="L15" s="126"/>
      <c r="M15" s="127"/>
      <c r="N15" s="128"/>
    </row>
    <row r="16" spans="1:16" s="38" customFormat="1" ht="12.75">
      <c r="A16" s="44">
        <v>42748</v>
      </c>
      <c r="B16" s="45">
        <v>0.16666666666666666</v>
      </c>
      <c r="C16" s="111">
        <v>0.33333333333333331</v>
      </c>
      <c r="D16" s="112">
        <v>0.41666666666666669</v>
      </c>
      <c r="E16" s="113"/>
      <c r="F16" s="120"/>
      <c r="G16" s="121"/>
      <c r="H16" s="122"/>
      <c r="I16" s="46"/>
      <c r="J16" s="47"/>
      <c r="K16" s="48">
        <v>-2</v>
      </c>
      <c r="L16" s="129"/>
      <c r="M16" s="130"/>
      <c r="N16" s="131"/>
    </row>
    <row r="17" spans="1:14" s="38" customFormat="1" ht="12.75">
      <c r="A17" s="49"/>
      <c r="B17" s="50"/>
      <c r="C17" s="51"/>
      <c r="D17" s="52"/>
      <c r="E17" s="53"/>
      <c r="F17" s="54"/>
      <c r="G17" s="50"/>
      <c r="H17" s="50"/>
      <c r="I17" s="55"/>
      <c r="J17" s="56"/>
      <c r="K17" s="57"/>
      <c r="L17" s="151"/>
      <c r="M17" s="152"/>
      <c r="N17" s="153"/>
    </row>
    <row r="18" spans="1:14" s="38" customFormat="1" ht="21.95" customHeight="1" thickBot="1">
      <c r="A18" s="58" t="s">
        <v>30</v>
      </c>
      <c r="B18" s="59"/>
      <c r="C18" s="60"/>
      <c r="D18" s="61"/>
      <c r="E18" s="62"/>
      <c r="F18" s="63"/>
      <c r="G18" s="59"/>
      <c r="H18" s="59"/>
      <c r="I18" s="64"/>
      <c r="J18" s="65"/>
      <c r="K18" s="66">
        <f ca="1">November!K53</f>
        <v>0</v>
      </c>
      <c r="L18" s="154"/>
      <c r="M18" s="155"/>
      <c r="N18" s="156"/>
    </row>
    <row r="19" spans="1:14" s="16" customFormat="1" ht="21.95" customHeight="1" thickBot="1">
      <c r="A19" s="67">
        <f>DATE(YEAR(Januar!A19),12,1)</f>
        <v>45627</v>
      </c>
      <c r="B19" s="68">
        <f>HLOOKUP(WEEKDAY($A19,1),$C$6:$I$8,3,FALSE)</f>
        <v>0</v>
      </c>
      <c r="C19" s="99"/>
      <c r="D19" s="100"/>
      <c r="E19" s="101"/>
      <c r="F19" s="102"/>
      <c r="G19" s="103"/>
      <c r="H19" s="104"/>
      <c r="I19" s="8"/>
      <c r="J19" s="9"/>
      <c r="K19" s="69">
        <f t="shared" ref="K19:K29" ca="1" si="0">IF(A19&gt;TODAY(),0,IF(AND(I19="",J19=""),((D19-C19-E19)+(G19-F19-H19))*24-(B19*24),0))</f>
        <v>0</v>
      </c>
      <c r="L19" s="157"/>
      <c r="M19" s="158"/>
      <c r="N19" s="159"/>
    </row>
    <row r="20" spans="1:14" s="16" customFormat="1" ht="21.95" customHeight="1" thickBot="1">
      <c r="A20" s="70">
        <f>A19+1</f>
        <v>45628</v>
      </c>
      <c r="B20" s="71">
        <f t="shared" ref="B20:B46" si="1">HLOOKUP(WEEKDAY($A20,1),$C$6:$I$8,3,FALSE)</f>
        <v>0</v>
      </c>
      <c r="C20" s="99"/>
      <c r="D20" s="100"/>
      <c r="E20" s="101"/>
      <c r="F20" s="102"/>
      <c r="G20" s="103"/>
      <c r="H20" s="104"/>
      <c r="I20" s="1"/>
      <c r="J20" s="6"/>
      <c r="K20" s="69">
        <f t="shared" ca="1" si="0"/>
        <v>0</v>
      </c>
      <c r="L20" s="160"/>
      <c r="M20" s="161"/>
      <c r="N20" s="162"/>
    </row>
    <row r="21" spans="1:14" s="16" customFormat="1" ht="21.95" customHeight="1" thickBot="1">
      <c r="A21" s="70">
        <f>A20+1</f>
        <v>45629</v>
      </c>
      <c r="B21" s="71">
        <f t="shared" si="1"/>
        <v>0</v>
      </c>
      <c r="C21" s="99"/>
      <c r="D21" s="100"/>
      <c r="E21" s="101"/>
      <c r="F21" s="102"/>
      <c r="G21" s="103"/>
      <c r="H21" s="104"/>
      <c r="I21" s="1"/>
      <c r="J21" s="6"/>
      <c r="K21" s="69">
        <f t="shared" ca="1" si="0"/>
        <v>0</v>
      </c>
      <c r="L21" s="160"/>
      <c r="M21" s="161"/>
      <c r="N21" s="162"/>
    </row>
    <row r="22" spans="1:14" s="16" customFormat="1" ht="21.95" customHeight="1" thickBot="1">
      <c r="A22" s="70">
        <f>A21+1</f>
        <v>45630</v>
      </c>
      <c r="B22" s="71">
        <f t="shared" si="1"/>
        <v>0</v>
      </c>
      <c r="C22" s="99"/>
      <c r="D22" s="100"/>
      <c r="E22" s="101"/>
      <c r="F22" s="102"/>
      <c r="G22" s="103"/>
      <c r="H22" s="104"/>
      <c r="I22" s="1"/>
      <c r="J22" s="6"/>
      <c r="K22" s="69">
        <f t="shared" ca="1" si="0"/>
        <v>0</v>
      </c>
      <c r="L22" s="160"/>
      <c r="M22" s="161"/>
      <c r="N22" s="162"/>
    </row>
    <row r="23" spans="1:14" s="16" customFormat="1" ht="21.95" customHeight="1" thickBot="1">
      <c r="A23" s="70">
        <f>A22+1</f>
        <v>45631</v>
      </c>
      <c r="B23" s="71">
        <f t="shared" si="1"/>
        <v>0</v>
      </c>
      <c r="C23" s="99"/>
      <c r="D23" s="100"/>
      <c r="E23" s="101"/>
      <c r="F23" s="102"/>
      <c r="G23" s="103"/>
      <c r="H23" s="104"/>
      <c r="I23" s="1"/>
      <c r="J23" s="6"/>
      <c r="K23" s="69">
        <f t="shared" ca="1" si="0"/>
        <v>0</v>
      </c>
      <c r="L23" s="160"/>
      <c r="M23" s="161"/>
      <c r="N23" s="162"/>
    </row>
    <row r="24" spans="1:14" s="16" customFormat="1" ht="21.95" customHeight="1" thickBot="1">
      <c r="A24" s="70">
        <f t="shared" ref="A24:A46" si="2">A23+1</f>
        <v>45632</v>
      </c>
      <c r="B24" s="71">
        <f t="shared" si="1"/>
        <v>0</v>
      </c>
      <c r="C24" s="99"/>
      <c r="D24" s="100"/>
      <c r="E24" s="101"/>
      <c r="F24" s="102"/>
      <c r="G24" s="103"/>
      <c r="H24" s="104"/>
      <c r="I24" s="1"/>
      <c r="J24" s="6"/>
      <c r="K24" s="69">
        <f t="shared" ca="1" si="0"/>
        <v>0</v>
      </c>
      <c r="L24" s="160"/>
      <c r="M24" s="161"/>
      <c r="N24" s="162"/>
    </row>
    <row r="25" spans="1:14" s="16" customFormat="1" ht="21.95" customHeight="1" thickBot="1">
      <c r="A25" s="70">
        <f t="shared" si="2"/>
        <v>45633</v>
      </c>
      <c r="B25" s="71">
        <f t="shared" si="1"/>
        <v>0</v>
      </c>
      <c r="C25" s="99"/>
      <c r="D25" s="100"/>
      <c r="E25" s="101"/>
      <c r="F25" s="102"/>
      <c r="G25" s="103"/>
      <c r="H25" s="104"/>
      <c r="I25" s="1"/>
      <c r="J25" s="6"/>
      <c r="K25" s="69">
        <f t="shared" ca="1" si="0"/>
        <v>0</v>
      </c>
      <c r="L25" s="160"/>
      <c r="M25" s="161"/>
      <c r="N25" s="162"/>
    </row>
    <row r="26" spans="1:14" s="16" customFormat="1" ht="21.95" customHeight="1" thickBot="1">
      <c r="A26" s="70">
        <f t="shared" si="2"/>
        <v>45634</v>
      </c>
      <c r="B26" s="71">
        <f t="shared" si="1"/>
        <v>0</v>
      </c>
      <c r="C26" s="99"/>
      <c r="D26" s="100"/>
      <c r="E26" s="101"/>
      <c r="F26" s="102"/>
      <c r="G26" s="103"/>
      <c r="H26" s="104"/>
      <c r="I26" s="1"/>
      <c r="J26" s="6"/>
      <c r="K26" s="69">
        <f t="shared" ca="1" si="0"/>
        <v>0</v>
      </c>
      <c r="L26" s="160"/>
      <c r="M26" s="161"/>
      <c r="N26" s="162"/>
    </row>
    <row r="27" spans="1:14" s="16" customFormat="1" ht="21.95" customHeight="1" thickBot="1">
      <c r="A27" s="70">
        <f t="shared" si="2"/>
        <v>45635</v>
      </c>
      <c r="B27" s="71">
        <f t="shared" si="1"/>
        <v>0</v>
      </c>
      <c r="C27" s="99"/>
      <c r="D27" s="100"/>
      <c r="E27" s="101"/>
      <c r="F27" s="102"/>
      <c r="G27" s="103"/>
      <c r="H27" s="104"/>
      <c r="I27" s="1"/>
      <c r="J27" s="6"/>
      <c r="K27" s="69">
        <f t="shared" ca="1" si="0"/>
        <v>0</v>
      </c>
      <c r="L27" s="160"/>
      <c r="M27" s="161"/>
      <c r="N27" s="162"/>
    </row>
    <row r="28" spans="1:14" s="16" customFormat="1" ht="21.95" customHeight="1" thickBot="1">
      <c r="A28" s="70">
        <f t="shared" si="2"/>
        <v>45636</v>
      </c>
      <c r="B28" s="71">
        <f t="shared" si="1"/>
        <v>0</v>
      </c>
      <c r="C28" s="99"/>
      <c r="D28" s="100"/>
      <c r="E28" s="101"/>
      <c r="F28" s="102"/>
      <c r="G28" s="103"/>
      <c r="H28" s="104"/>
      <c r="I28" s="1"/>
      <c r="J28" s="6"/>
      <c r="K28" s="69">
        <f t="shared" ca="1" si="0"/>
        <v>0</v>
      </c>
      <c r="L28" s="160"/>
      <c r="M28" s="161"/>
      <c r="N28" s="162"/>
    </row>
    <row r="29" spans="1:14" s="16" customFormat="1" ht="21.95" customHeight="1" thickBot="1">
      <c r="A29" s="70">
        <f t="shared" si="2"/>
        <v>45637</v>
      </c>
      <c r="B29" s="71">
        <f t="shared" si="1"/>
        <v>0</v>
      </c>
      <c r="C29" s="99"/>
      <c r="D29" s="100"/>
      <c r="E29" s="101"/>
      <c r="F29" s="102"/>
      <c r="G29" s="103"/>
      <c r="H29" s="104"/>
      <c r="I29" s="1"/>
      <c r="J29" s="6"/>
      <c r="K29" s="69">
        <f t="shared" ca="1" si="0"/>
        <v>0</v>
      </c>
      <c r="L29" s="160"/>
      <c r="M29" s="161"/>
      <c r="N29" s="162"/>
    </row>
    <row r="30" spans="1:14" s="16" customFormat="1" ht="21.95" customHeight="1" thickBot="1">
      <c r="A30" s="70">
        <f t="shared" si="2"/>
        <v>45638</v>
      </c>
      <c r="B30" s="71">
        <f t="shared" si="1"/>
        <v>0</v>
      </c>
      <c r="C30" s="99"/>
      <c r="D30" s="100"/>
      <c r="E30" s="101"/>
      <c r="F30" s="102"/>
      <c r="G30" s="103"/>
      <c r="H30" s="104"/>
      <c r="I30" s="1"/>
      <c r="J30" s="6"/>
      <c r="K30" s="69">
        <f ca="1">IF(A30&gt;TODAY(),0,IF(AND(I30="",J30=""),((D30-C30-E30)+(G30-F30-H30))*24-(B30*24),0))</f>
        <v>0</v>
      </c>
      <c r="L30" s="160"/>
      <c r="M30" s="161"/>
      <c r="N30" s="162"/>
    </row>
    <row r="31" spans="1:14" s="16" customFormat="1" ht="21.95" customHeight="1" thickBot="1">
      <c r="A31" s="70">
        <f t="shared" si="2"/>
        <v>45639</v>
      </c>
      <c r="B31" s="71">
        <f t="shared" si="1"/>
        <v>0</v>
      </c>
      <c r="C31" s="99"/>
      <c r="D31" s="100"/>
      <c r="E31" s="101"/>
      <c r="F31" s="102"/>
      <c r="G31" s="103"/>
      <c r="H31" s="104"/>
      <c r="I31" s="1"/>
      <c r="J31" s="6"/>
      <c r="K31" s="69">
        <f t="shared" ref="K31:K46" ca="1" si="3">IF(A31&gt;TODAY(),0,IF(AND(I31="",J31=""),((D31-C31-E31)+(G31-F31-H31))*24-(B31*24),0))</f>
        <v>0</v>
      </c>
      <c r="L31" s="160"/>
      <c r="M31" s="161"/>
      <c r="N31" s="162"/>
    </row>
    <row r="32" spans="1:14" s="16" customFormat="1" ht="21.95" customHeight="1" thickBot="1">
      <c r="A32" s="70">
        <f t="shared" si="2"/>
        <v>45640</v>
      </c>
      <c r="B32" s="71">
        <f t="shared" si="1"/>
        <v>0</v>
      </c>
      <c r="C32" s="99"/>
      <c r="D32" s="100"/>
      <c r="E32" s="101"/>
      <c r="F32" s="102"/>
      <c r="G32" s="103"/>
      <c r="H32" s="104"/>
      <c r="I32" s="1"/>
      <c r="J32" s="6"/>
      <c r="K32" s="69">
        <f t="shared" ca="1" si="3"/>
        <v>0</v>
      </c>
      <c r="L32" s="160"/>
      <c r="M32" s="161"/>
      <c r="N32" s="162"/>
    </row>
    <row r="33" spans="1:14" s="16" customFormat="1" ht="21.95" customHeight="1" thickBot="1">
      <c r="A33" s="70">
        <f t="shared" si="2"/>
        <v>45641</v>
      </c>
      <c r="B33" s="71">
        <f t="shared" si="1"/>
        <v>0</v>
      </c>
      <c r="C33" s="99"/>
      <c r="D33" s="100"/>
      <c r="E33" s="101"/>
      <c r="F33" s="102"/>
      <c r="G33" s="103"/>
      <c r="H33" s="104"/>
      <c r="I33" s="1"/>
      <c r="J33" s="6"/>
      <c r="K33" s="69">
        <f t="shared" ca="1" si="3"/>
        <v>0</v>
      </c>
      <c r="L33" s="160"/>
      <c r="M33" s="161"/>
      <c r="N33" s="162"/>
    </row>
    <row r="34" spans="1:14" s="16" customFormat="1" ht="21.95" customHeight="1" thickBot="1">
      <c r="A34" s="70">
        <f t="shared" si="2"/>
        <v>45642</v>
      </c>
      <c r="B34" s="71">
        <f t="shared" si="1"/>
        <v>0</v>
      </c>
      <c r="C34" s="99"/>
      <c r="D34" s="100"/>
      <c r="E34" s="101"/>
      <c r="F34" s="102"/>
      <c r="G34" s="103"/>
      <c r="H34" s="104"/>
      <c r="I34" s="1"/>
      <c r="J34" s="6"/>
      <c r="K34" s="69">
        <f t="shared" ca="1" si="3"/>
        <v>0</v>
      </c>
      <c r="L34" s="160"/>
      <c r="M34" s="161"/>
      <c r="N34" s="162"/>
    </row>
    <row r="35" spans="1:14" s="16" customFormat="1" ht="21.95" customHeight="1" thickBot="1">
      <c r="A35" s="70">
        <f t="shared" si="2"/>
        <v>45643</v>
      </c>
      <c r="B35" s="71">
        <f t="shared" si="1"/>
        <v>0</v>
      </c>
      <c r="C35" s="99"/>
      <c r="D35" s="100"/>
      <c r="E35" s="101"/>
      <c r="F35" s="102"/>
      <c r="G35" s="103"/>
      <c r="H35" s="104"/>
      <c r="I35" s="1"/>
      <c r="J35" s="6"/>
      <c r="K35" s="69">
        <f t="shared" ca="1" si="3"/>
        <v>0</v>
      </c>
      <c r="L35" s="160"/>
      <c r="M35" s="161"/>
      <c r="N35" s="162"/>
    </row>
    <row r="36" spans="1:14" s="16" customFormat="1" ht="21.95" customHeight="1" thickBot="1">
      <c r="A36" s="70">
        <f t="shared" si="2"/>
        <v>45644</v>
      </c>
      <c r="B36" s="71">
        <f t="shared" si="1"/>
        <v>0</v>
      </c>
      <c r="C36" s="99"/>
      <c r="D36" s="100"/>
      <c r="E36" s="101"/>
      <c r="F36" s="102"/>
      <c r="G36" s="103"/>
      <c r="H36" s="104"/>
      <c r="I36" s="1"/>
      <c r="J36" s="6"/>
      <c r="K36" s="69">
        <f t="shared" ca="1" si="3"/>
        <v>0</v>
      </c>
      <c r="L36" s="160"/>
      <c r="M36" s="161"/>
      <c r="N36" s="162"/>
    </row>
    <row r="37" spans="1:14" s="16" customFormat="1" ht="21.95" customHeight="1" thickBot="1">
      <c r="A37" s="70">
        <f t="shared" si="2"/>
        <v>45645</v>
      </c>
      <c r="B37" s="71">
        <f t="shared" si="1"/>
        <v>0</v>
      </c>
      <c r="C37" s="99"/>
      <c r="D37" s="100"/>
      <c r="E37" s="101"/>
      <c r="F37" s="102"/>
      <c r="G37" s="103"/>
      <c r="H37" s="104"/>
      <c r="I37" s="1"/>
      <c r="J37" s="6"/>
      <c r="K37" s="69">
        <f t="shared" ca="1" si="3"/>
        <v>0</v>
      </c>
      <c r="L37" s="160"/>
      <c r="M37" s="161"/>
      <c r="N37" s="162"/>
    </row>
    <row r="38" spans="1:14" s="16" customFormat="1" ht="21.95" customHeight="1" thickBot="1">
      <c r="A38" s="70">
        <f t="shared" si="2"/>
        <v>45646</v>
      </c>
      <c r="B38" s="71">
        <f t="shared" si="1"/>
        <v>0</v>
      </c>
      <c r="C38" s="99"/>
      <c r="D38" s="100"/>
      <c r="E38" s="101"/>
      <c r="F38" s="102"/>
      <c r="G38" s="103"/>
      <c r="H38" s="104"/>
      <c r="I38" s="1"/>
      <c r="J38" s="6"/>
      <c r="K38" s="69">
        <f t="shared" ca="1" si="3"/>
        <v>0</v>
      </c>
      <c r="L38" s="160"/>
      <c r="M38" s="161"/>
      <c r="N38" s="162"/>
    </row>
    <row r="39" spans="1:14" s="16" customFormat="1" ht="21.95" customHeight="1" thickBot="1">
      <c r="A39" s="70">
        <f t="shared" si="2"/>
        <v>45647</v>
      </c>
      <c r="B39" s="71">
        <f t="shared" si="1"/>
        <v>0</v>
      </c>
      <c r="C39" s="99"/>
      <c r="D39" s="100"/>
      <c r="E39" s="101"/>
      <c r="F39" s="102"/>
      <c r="G39" s="103"/>
      <c r="H39" s="104"/>
      <c r="I39" s="1"/>
      <c r="J39" s="6"/>
      <c r="K39" s="69">
        <f t="shared" ca="1" si="3"/>
        <v>0</v>
      </c>
      <c r="L39" s="160"/>
      <c r="M39" s="161"/>
      <c r="N39" s="162"/>
    </row>
    <row r="40" spans="1:14" s="16" customFormat="1" ht="21.95" customHeight="1" thickBot="1">
      <c r="A40" s="70">
        <f t="shared" si="2"/>
        <v>45648</v>
      </c>
      <c r="B40" s="71">
        <f t="shared" si="1"/>
        <v>0</v>
      </c>
      <c r="C40" s="99"/>
      <c r="D40" s="100"/>
      <c r="E40" s="101"/>
      <c r="F40" s="102"/>
      <c r="G40" s="103"/>
      <c r="H40" s="104"/>
      <c r="I40" s="1"/>
      <c r="J40" s="6"/>
      <c r="K40" s="69">
        <f t="shared" ca="1" si="3"/>
        <v>0</v>
      </c>
      <c r="L40" s="160"/>
      <c r="M40" s="161"/>
      <c r="N40" s="162"/>
    </row>
    <row r="41" spans="1:14" s="16" customFormat="1" ht="21.95" customHeight="1" thickBot="1">
      <c r="A41" s="70">
        <f t="shared" si="2"/>
        <v>45649</v>
      </c>
      <c r="B41" s="71">
        <f t="shared" si="1"/>
        <v>0</v>
      </c>
      <c r="C41" s="99"/>
      <c r="D41" s="100"/>
      <c r="E41" s="101"/>
      <c r="F41" s="102"/>
      <c r="G41" s="103"/>
      <c r="H41" s="104"/>
      <c r="I41" s="1"/>
      <c r="J41" s="6"/>
      <c r="K41" s="69">
        <f t="shared" ca="1" si="3"/>
        <v>0</v>
      </c>
      <c r="L41" s="160"/>
      <c r="M41" s="161"/>
      <c r="N41" s="162"/>
    </row>
    <row r="42" spans="1:14" s="16" customFormat="1" ht="21.95" customHeight="1" thickBot="1">
      <c r="A42" s="70">
        <f t="shared" si="2"/>
        <v>45650</v>
      </c>
      <c r="B42" s="71">
        <f t="shared" si="1"/>
        <v>0</v>
      </c>
      <c r="C42" s="99"/>
      <c r="D42" s="100"/>
      <c r="E42" s="101"/>
      <c r="F42" s="102"/>
      <c r="G42" s="103"/>
      <c r="H42" s="104"/>
      <c r="I42" s="1"/>
      <c r="J42" s="6" t="s">
        <v>35</v>
      </c>
      <c r="K42" s="69">
        <f ca="1">IF(A42&gt;TODAY(),0,IF(AND(I42="",J42=""),((D42-C42-E42)+(G42-F42-H42))*24-(B42*24),0))</f>
        <v>0</v>
      </c>
      <c r="L42" s="160"/>
      <c r="M42" s="161"/>
      <c r="N42" s="162"/>
    </row>
    <row r="43" spans="1:14" s="16" customFormat="1" ht="21.95" customHeight="1" thickBot="1">
      <c r="A43" s="70">
        <f t="shared" si="2"/>
        <v>45651</v>
      </c>
      <c r="B43" s="71">
        <f t="shared" si="1"/>
        <v>0</v>
      </c>
      <c r="C43" s="99"/>
      <c r="D43" s="100"/>
      <c r="E43" s="101"/>
      <c r="F43" s="102"/>
      <c r="G43" s="103"/>
      <c r="H43" s="104"/>
      <c r="I43" s="1"/>
      <c r="J43" s="6" t="s">
        <v>35</v>
      </c>
      <c r="K43" s="69">
        <f t="shared" ca="1" si="3"/>
        <v>0</v>
      </c>
      <c r="L43" s="160"/>
      <c r="M43" s="161"/>
      <c r="N43" s="162"/>
    </row>
    <row r="44" spans="1:14" s="16" customFormat="1" ht="21.95" customHeight="1" thickBot="1">
      <c r="A44" s="70">
        <f t="shared" si="2"/>
        <v>45652</v>
      </c>
      <c r="B44" s="71">
        <f t="shared" si="1"/>
        <v>0</v>
      </c>
      <c r="C44" s="99"/>
      <c r="D44" s="100"/>
      <c r="E44" s="101"/>
      <c r="F44" s="102"/>
      <c r="G44" s="103"/>
      <c r="H44" s="104"/>
      <c r="I44" s="1"/>
      <c r="J44" s="6" t="s">
        <v>35</v>
      </c>
      <c r="K44" s="69">
        <f t="shared" ca="1" si="3"/>
        <v>0</v>
      </c>
      <c r="L44" s="160"/>
      <c r="M44" s="161"/>
      <c r="N44" s="162"/>
    </row>
    <row r="45" spans="1:14" s="16" customFormat="1" ht="21.95" customHeight="1" thickBot="1">
      <c r="A45" s="70">
        <f t="shared" si="2"/>
        <v>45653</v>
      </c>
      <c r="B45" s="71">
        <f t="shared" si="1"/>
        <v>0</v>
      </c>
      <c r="C45" s="99"/>
      <c r="D45" s="100"/>
      <c r="E45" s="101"/>
      <c r="F45" s="102"/>
      <c r="G45" s="103"/>
      <c r="H45" s="104"/>
      <c r="I45" s="1"/>
      <c r="J45" s="6"/>
      <c r="K45" s="69">
        <f t="shared" ca="1" si="3"/>
        <v>0</v>
      </c>
      <c r="L45" s="160"/>
      <c r="M45" s="161"/>
      <c r="N45" s="162"/>
    </row>
    <row r="46" spans="1:14" s="16" customFormat="1" ht="21.95" customHeight="1" thickBot="1">
      <c r="A46" s="70">
        <f t="shared" si="2"/>
        <v>45654</v>
      </c>
      <c r="B46" s="71">
        <f t="shared" si="1"/>
        <v>0</v>
      </c>
      <c r="C46" s="99"/>
      <c r="D46" s="100"/>
      <c r="E46" s="101"/>
      <c r="F46" s="102"/>
      <c r="G46" s="103"/>
      <c r="H46" s="104"/>
      <c r="I46" s="1"/>
      <c r="J46" s="6"/>
      <c r="K46" s="69">
        <f t="shared" ca="1" si="3"/>
        <v>0</v>
      </c>
      <c r="L46" s="160"/>
      <c r="M46" s="161"/>
      <c r="N46" s="162"/>
    </row>
    <row r="47" spans="1:14" s="16" customFormat="1" ht="21.95" customHeight="1" thickBot="1">
      <c r="A47" s="70">
        <f>IF(A46="","",IF(MONTH(A46+1)&gt;MONTH(A46),"",(A46+1)))</f>
        <v>45655</v>
      </c>
      <c r="B47" s="81">
        <f>IF(A47="","",HLOOKUP(WEEKDAY($A47,1),$C$6:$I$8,3,FALSE))</f>
        <v>0</v>
      </c>
      <c r="C47" s="99"/>
      <c r="D47" s="100"/>
      <c r="E47" s="101"/>
      <c r="F47" s="102"/>
      <c r="G47" s="103"/>
      <c r="H47" s="104"/>
      <c r="I47" s="1"/>
      <c r="J47" s="6"/>
      <c r="K47" s="69">
        <f ca="1">IF(A47="","",IF(A47&gt;TODAY(),0,IF(AND(I47="",J47=""),((D47-C47-E47)+(G47-F47-H47))*24-(B47*24),0)))</f>
        <v>0</v>
      </c>
      <c r="L47" s="160"/>
      <c r="M47" s="161"/>
      <c r="N47" s="162"/>
    </row>
    <row r="48" spans="1:14" s="16" customFormat="1" ht="21.95" customHeight="1" thickBot="1">
      <c r="A48" s="70">
        <f t="shared" ref="A48:A49" si="4">IF(A47="","",IF(MONTH(A47+1)&gt;MONTH(A47),"",(A47+1)))</f>
        <v>45656</v>
      </c>
      <c r="B48" s="81">
        <f>IF(A48="","",HLOOKUP(WEEKDAY($A48,1),$C$6:$I$8,3,FALSE))</f>
        <v>0</v>
      </c>
      <c r="C48" s="99"/>
      <c r="D48" s="100"/>
      <c r="E48" s="101"/>
      <c r="F48" s="102"/>
      <c r="G48" s="103"/>
      <c r="H48" s="104"/>
      <c r="I48" s="1"/>
      <c r="J48" s="6"/>
      <c r="K48" s="69">
        <f ca="1">IF(A48="","",IF(A48&gt;TODAY(),0,IF(AND(I48="",J48=""),((D48-C48-E48)+(G48-F48-H48))*24-(B48*24),0)))</f>
        <v>0</v>
      </c>
      <c r="L48" s="160"/>
      <c r="M48" s="161"/>
      <c r="N48" s="162"/>
    </row>
    <row r="49" spans="1:14" s="16" customFormat="1" ht="21.95" customHeight="1" thickBot="1">
      <c r="A49" s="70">
        <f t="shared" si="4"/>
        <v>45657</v>
      </c>
      <c r="B49" s="82">
        <f>IF(A49="","",HLOOKUP(WEEKDAY($A49,1),$C$6:$I$8,3,FALSE))</f>
        <v>0</v>
      </c>
      <c r="C49" s="99"/>
      <c r="D49" s="100"/>
      <c r="E49" s="101"/>
      <c r="F49" s="102"/>
      <c r="G49" s="103"/>
      <c r="H49" s="104"/>
      <c r="I49" s="10"/>
      <c r="J49" s="11" t="s">
        <v>35</v>
      </c>
      <c r="K49" s="69">
        <f ca="1">IF(A49="","",IF(A49&gt;TODAY(),0,IF(AND(I49="",J49=""),((D49-C49-E49)+(G49-F49-H49))*24-(B49*24),0)))</f>
        <v>0</v>
      </c>
      <c r="L49" s="178"/>
      <c r="M49" s="179"/>
      <c r="N49" s="180"/>
    </row>
    <row r="50" spans="1:14" s="16" customFormat="1" ht="21" customHeight="1" thickBot="1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81"/>
      <c r="M50" s="181"/>
      <c r="N50" s="182"/>
    </row>
    <row r="51" spans="1:14" s="80" customFormat="1" ht="21.95" customHeight="1" thickBot="1">
      <c r="A51" s="76" t="s">
        <v>7</v>
      </c>
      <c r="B51" s="77"/>
      <c r="C51" s="78"/>
      <c r="D51" s="78"/>
      <c r="E51" s="77"/>
      <c r="F51" s="78"/>
      <c r="G51" s="78"/>
      <c r="H51" s="78"/>
      <c r="I51" s="77"/>
      <c r="J51" s="79"/>
      <c r="K51" s="87">
        <f ca="1">SUM(K19:K50)</f>
        <v>0</v>
      </c>
      <c r="L51" s="183"/>
      <c r="M51" s="184"/>
      <c r="N51" s="185"/>
    </row>
    <row r="52" spans="1:14" s="80" customFormat="1" ht="21.95" customHeight="1" thickBot="1">
      <c r="A52" s="163" t="s">
        <v>38</v>
      </c>
      <c r="B52" s="164"/>
      <c r="C52" s="164"/>
      <c r="D52" s="164"/>
      <c r="E52" s="77"/>
      <c r="F52" s="78"/>
      <c r="G52" s="78"/>
      <c r="H52" s="78"/>
      <c r="I52" s="77"/>
      <c r="J52" s="78"/>
      <c r="K52" s="88"/>
      <c r="L52" s="84"/>
      <c r="M52" s="85"/>
      <c r="N52" s="86"/>
    </row>
    <row r="53" spans="1:14" s="80" customFormat="1" ht="21.95" customHeight="1" thickBot="1">
      <c r="A53" s="89" t="s">
        <v>8</v>
      </c>
      <c r="B53" s="90"/>
      <c r="C53" s="90"/>
      <c r="D53" s="90"/>
      <c r="E53" s="90"/>
      <c r="F53" s="90"/>
      <c r="G53" s="90"/>
      <c r="H53" s="90"/>
      <c r="I53" s="90"/>
      <c r="J53" s="90"/>
      <c r="K53" s="91">
        <f ca="1">K51+K18-K52</f>
        <v>0</v>
      </c>
      <c r="L53" s="175"/>
      <c r="M53" s="176"/>
      <c r="N53" s="177"/>
    </row>
    <row r="55" spans="1:14" ht="31.5" customHeight="1">
      <c r="J55" s="165"/>
      <c r="K55" s="165"/>
      <c r="L55" s="165"/>
      <c r="M55" s="165"/>
      <c r="N55" s="165"/>
    </row>
    <row r="56" spans="1:14">
      <c r="J56" s="166" t="s">
        <v>34</v>
      </c>
      <c r="K56" s="166"/>
      <c r="L56" s="166"/>
      <c r="M56" s="166"/>
      <c r="N56" s="166"/>
    </row>
    <row r="62" spans="1:14">
      <c r="E62" s="4"/>
    </row>
    <row r="63" spans="1:14">
      <c r="E63" s="3"/>
    </row>
    <row r="64" spans="1:14">
      <c r="E64" s="3"/>
    </row>
    <row r="65" spans="5:5">
      <c r="E65" s="3"/>
    </row>
    <row r="66" spans="5:5">
      <c r="E66" s="3"/>
    </row>
    <row r="67" spans="5:5">
      <c r="E67" s="3"/>
    </row>
    <row r="68" spans="5:5">
      <c r="E68" s="4"/>
    </row>
    <row r="69" spans="5:5">
      <c r="E69" s="4"/>
    </row>
  </sheetData>
  <sheetProtection sheet="1" objects="1" scenarios="1"/>
  <mergeCells count="55">
    <mergeCell ref="A52:D52"/>
    <mergeCell ref="J55:N55"/>
    <mergeCell ref="J56:N56"/>
    <mergeCell ref="A5:B5"/>
    <mergeCell ref="C5:I5"/>
    <mergeCell ref="L20:N20"/>
    <mergeCell ref="A7:B8"/>
    <mergeCell ref="A12:A13"/>
    <mergeCell ref="C12:E12"/>
    <mergeCell ref="F12:H12"/>
    <mergeCell ref="I12:I13"/>
    <mergeCell ref="K12:K13"/>
    <mergeCell ref="L12:N13"/>
    <mergeCell ref="L14:N16"/>
    <mergeCell ref="L17:N17"/>
    <mergeCell ref="L18:N18"/>
    <mergeCell ref="K1:N1"/>
    <mergeCell ref="A3:B3"/>
    <mergeCell ref="C3:I3"/>
    <mergeCell ref="A4:B4"/>
    <mergeCell ref="C4:I4"/>
    <mergeCell ref="J12:J13"/>
    <mergeCell ref="L19:N19"/>
    <mergeCell ref="L32:N32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4:N44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51:N51"/>
    <mergeCell ref="L53:N53"/>
    <mergeCell ref="L45:N45"/>
    <mergeCell ref="L46:N46"/>
    <mergeCell ref="L47:N47"/>
    <mergeCell ref="L48:N48"/>
    <mergeCell ref="L49:N49"/>
    <mergeCell ref="L50:N50"/>
  </mergeCells>
  <conditionalFormatting sqref="A19:J19 L19 I20:J39 I40:K49 K19:K39 A20:H49">
    <cfRule type="expression" dxfId="34" priority="40">
      <formula>OR(WEEKDAY($A19)=1,WEEKDAY($A19)=7)</formula>
    </cfRule>
  </conditionalFormatting>
  <conditionalFormatting sqref="L20">
    <cfRule type="expression" dxfId="33" priority="38">
      <formula>OR(WEEKDAY($A20)=1,WEEKDAY($A20)=7)</formula>
    </cfRule>
  </conditionalFormatting>
  <conditionalFormatting sqref="L21">
    <cfRule type="expression" dxfId="32" priority="37">
      <formula>OR(WEEKDAY($A21)=1,WEEKDAY($A21)=7)</formula>
    </cfRule>
  </conditionalFormatting>
  <conditionalFormatting sqref="L22">
    <cfRule type="expression" dxfId="31" priority="36">
      <formula>OR(WEEKDAY($A22)=1,WEEKDAY($A22)=7)</formula>
    </cfRule>
  </conditionalFormatting>
  <conditionalFormatting sqref="L23">
    <cfRule type="expression" dxfId="30" priority="35">
      <formula>OR(WEEKDAY($A23)=1,WEEKDAY($A23)=7)</formula>
    </cfRule>
  </conditionalFormatting>
  <conditionalFormatting sqref="L24">
    <cfRule type="expression" dxfId="29" priority="34">
      <formula>OR(WEEKDAY($A24)=1,WEEKDAY($A24)=7)</formula>
    </cfRule>
  </conditionalFormatting>
  <conditionalFormatting sqref="L25">
    <cfRule type="expression" dxfId="28" priority="33">
      <formula>OR(WEEKDAY($A25)=1,WEEKDAY($A25)=7)</formula>
    </cfRule>
  </conditionalFormatting>
  <conditionalFormatting sqref="L26">
    <cfRule type="expression" dxfId="27" priority="32">
      <formula>OR(WEEKDAY($A26)=1,WEEKDAY($A26)=7)</formula>
    </cfRule>
  </conditionalFormatting>
  <conditionalFormatting sqref="L27">
    <cfRule type="expression" dxfId="26" priority="31">
      <formula>OR(WEEKDAY($A27)=1,WEEKDAY($A27)=7)</formula>
    </cfRule>
  </conditionalFormatting>
  <conditionalFormatting sqref="L28">
    <cfRule type="expression" dxfId="25" priority="30">
      <formula>OR(WEEKDAY($A28)=1,WEEKDAY($A28)=7)</formula>
    </cfRule>
  </conditionalFormatting>
  <conditionalFormatting sqref="L29">
    <cfRule type="expression" dxfId="24" priority="29">
      <formula>OR(WEEKDAY($A29)=1,WEEKDAY($A29)=7)</formula>
    </cfRule>
  </conditionalFormatting>
  <conditionalFormatting sqref="L30">
    <cfRule type="expression" dxfId="23" priority="28">
      <formula>OR(WEEKDAY($A30)=1,WEEKDAY($A30)=7)</formula>
    </cfRule>
  </conditionalFormatting>
  <conditionalFormatting sqref="L31">
    <cfRule type="expression" dxfId="22" priority="27">
      <formula>OR(WEEKDAY($A31)=1,WEEKDAY($A31)=7)</formula>
    </cfRule>
  </conditionalFormatting>
  <conditionalFormatting sqref="L32">
    <cfRule type="expression" dxfId="21" priority="26">
      <formula>OR(WEEKDAY($A32)=1,WEEKDAY($A32)=7)</formula>
    </cfRule>
  </conditionalFormatting>
  <conditionalFormatting sqref="L33">
    <cfRule type="expression" dxfId="20" priority="25">
      <formula>OR(WEEKDAY($A33)=1,WEEKDAY($A33)=7)</formula>
    </cfRule>
  </conditionalFormatting>
  <conditionalFormatting sqref="L34">
    <cfRule type="expression" dxfId="19" priority="24">
      <formula>OR(WEEKDAY($A34)=1,WEEKDAY($A34)=7)</formula>
    </cfRule>
  </conditionalFormatting>
  <conditionalFormatting sqref="L35">
    <cfRule type="expression" dxfId="18" priority="23">
      <formula>OR(WEEKDAY($A35)=1,WEEKDAY($A35)=7)</formula>
    </cfRule>
  </conditionalFormatting>
  <conditionalFormatting sqref="L36">
    <cfRule type="expression" dxfId="17" priority="22">
      <formula>OR(WEEKDAY($A36)=1,WEEKDAY($A36)=7)</formula>
    </cfRule>
  </conditionalFormatting>
  <conditionalFormatting sqref="L37">
    <cfRule type="expression" dxfId="16" priority="21">
      <formula>OR(WEEKDAY($A37)=1,WEEKDAY($A37)=7)</formula>
    </cfRule>
  </conditionalFormatting>
  <conditionalFormatting sqref="L38">
    <cfRule type="expression" dxfId="15" priority="20">
      <formula>OR(WEEKDAY($A38)=1,WEEKDAY($A38)=7)</formula>
    </cfRule>
  </conditionalFormatting>
  <conditionalFormatting sqref="L39">
    <cfRule type="expression" dxfId="14" priority="19">
      <formula>OR(WEEKDAY($A39)=1,WEEKDAY($A39)=7)</formula>
    </cfRule>
  </conditionalFormatting>
  <conditionalFormatting sqref="L40">
    <cfRule type="expression" dxfId="13" priority="18">
      <formula>OR(WEEKDAY($A40)=1,WEEKDAY($A40)=7)</formula>
    </cfRule>
  </conditionalFormatting>
  <conditionalFormatting sqref="L41">
    <cfRule type="expression" dxfId="12" priority="17">
      <formula>OR(WEEKDAY($A41)=1,WEEKDAY($A41)=7)</formula>
    </cfRule>
  </conditionalFormatting>
  <conditionalFormatting sqref="L42">
    <cfRule type="expression" dxfId="11" priority="16">
      <formula>OR(WEEKDAY($A42)=1,WEEKDAY($A42)=7)</formula>
    </cfRule>
  </conditionalFormatting>
  <conditionalFormatting sqref="L43">
    <cfRule type="expression" dxfId="10" priority="15">
      <formula>OR(WEEKDAY($A43)=1,WEEKDAY($A43)=7)</formula>
    </cfRule>
  </conditionalFormatting>
  <conditionalFormatting sqref="L44">
    <cfRule type="expression" dxfId="9" priority="14">
      <formula>OR(WEEKDAY($A44)=1,WEEKDAY($A44)=7)</formula>
    </cfRule>
  </conditionalFormatting>
  <conditionalFormatting sqref="L45">
    <cfRule type="expression" dxfId="8" priority="13">
      <formula>OR(WEEKDAY($A45)=1,WEEKDAY($A45)=7)</formula>
    </cfRule>
  </conditionalFormatting>
  <conditionalFormatting sqref="L46">
    <cfRule type="expression" dxfId="7" priority="12">
      <formula>OR(WEEKDAY($A46)=1,WEEKDAY($A46)=7)</formula>
    </cfRule>
  </conditionalFormatting>
  <conditionalFormatting sqref="L47">
    <cfRule type="expression" dxfId="6" priority="11">
      <formula>OR(WEEKDAY($A47)=1,WEEKDAY($A47)=7)</formula>
    </cfRule>
  </conditionalFormatting>
  <conditionalFormatting sqref="L48">
    <cfRule type="expression" dxfId="5" priority="10">
      <formula>OR(WEEKDAY($A48)=1,WEEKDAY($A48)=7)</formula>
    </cfRule>
  </conditionalFormatting>
  <conditionalFormatting sqref="L49">
    <cfRule type="expression" dxfId="4" priority="9">
      <formula>OR(WEEKDAY($A49)=1,WEEKDAY($A49)=7)</formula>
    </cfRule>
  </conditionalFormatting>
  <conditionalFormatting sqref="K41">
    <cfRule type="expression" dxfId="3" priority="8">
      <formula>A41&gt;TODAY()</formula>
    </cfRule>
  </conditionalFormatting>
  <conditionalFormatting sqref="K40">
    <cfRule type="expression" dxfId="2" priority="7">
      <formula>A40&gt;TODAY()</formula>
    </cfRule>
  </conditionalFormatting>
  <conditionalFormatting sqref="K39:K49">
    <cfRule type="expression" dxfId="1" priority="6">
      <formula>A39&gt;TODAY()</formula>
    </cfRule>
  </conditionalFormatting>
  <conditionalFormatting sqref="K19:K49">
    <cfRule type="expression" dxfId="0" priority="5">
      <formula>A19&gt;TODAY()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&amp;R&amp;G</oddHeader>
    <oddFooter>&amp;L&amp;9 7.5.3.07/001&amp;C&amp;9© Bischöfliches Generalvikariat Osnabrück, Abteilung Kirchengemeinden&amp;R&amp;9Stand: Januar 2019</oddFooter>
  </headerFooter>
  <ignoredErrors>
    <ignoredError sqref="C3:I5 C8:I8" unlockedFormula="1"/>
  </ignoredErrors>
  <legacy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8"/>
  <sheetViews>
    <sheetView topLeftCell="A15" zoomScale="115" zoomScaleNormal="115" workbookViewId="0">
      <selection activeCell="B16" sqref="B16"/>
    </sheetView>
  </sheetViews>
  <sheetFormatPr baseColWidth="10" defaultRowHeight="14.25"/>
  <cols>
    <col min="1" max="1" width="27.875" bestFit="1" customWidth="1"/>
    <col min="2" max="2" width="5.375" bestFit="1" customWidth="1"/>
    <col min="3" max="14" width="5.5" customWidth="1"/>
    <col min="15" max="15" width="1.875" customWidth="1"/>
  </cols>
  <sheetData>
    <row r="1" spans="1:14" ht="23.25">
      <c r="A1" s="14" t="s">
        <v>20</v>
      </c>
      <c r="J1" s="186" t="s">
        <v>41</v>
      </c>
      <c r="K1" s="186"/>
      <c r="L1" s="186"/>
      <c r="M1" s="186"/>
      <c r="N1" s="186"/>
    </row>
    <row r="2" spans="1:14" ht="23.25">
      <c r="A2" s="14"/>
      <c r="K2" s="15"/>
      <c r="L2" s="15"/>
      <c r="M2" s="15"/>
      <c r="N2" s="15"/>
    </row>
    <row r="3" spans="1:14" ht="18" customHeight="1">
      <c r="A3" s="167" t="s">
        <v>21</v>
      </c>
      <c r="B3" s="168"/>
      <c r="C3" s="190">
        <f>Februar!C3</f>
        <v>0</v>
      </c>
      <c r="D3" s="191"/>
      <c r="E3" s="191"/>
      <c r="F3" s="191"/>
      <c r="G3" s="191"/>
      <c r="H3" s="191"/>
      <c r="I3" s="192"/>
      <c r="J3" s="16"/>
    </row>
    <row r="4" spans="1:14" ht="18.75" customHeight="1">
      <c r="A4" s="169" t="s">
        <v>3</v>
      </c>
      <c r="B4" s="170"/>
      <c r="C4" s="190">
        <f>Februar!C4</f>
        <v>0</v>
      </c>
      <c r="D4" s="191"/>
      <c r="E4" s="191"/>
      <c r="F4" s="191"/>
      <c r="G4" s="191"/>
      <c r="H4" s="191"/>
      <c r="I4" s="192"/>
      <c r="J4" s="16"/>
    </row>
    <row r="5" spans="1:14" ht="18" customHeight="1">
      <c r="A5" s="167" t="s">
        <v>29</v>
      </c>
      <c r="B5" s="168"/>
      <c r="C5" s="190">
        <f>Februar!C5</f>
        <v>0</v>
      </c>
      <c r="D5" s="191"/>
      <c r="E5" s="191"/>
      <c r="F5" s="191"/>
      <c r="G5" s="191"/>
      <c r="H5" s="191"/>
      <c r="I5" s="192"/>
      <c r="J5" s="16"/>
      <c r="L5" s="22"/>
    </row>
    <row r="6" spans="1:14" ht="15" hidden="1">
      <c r="A6" s="23"/>
      <c r="B6" s="24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3">
        <v>1</v>
      </c>
      <c r="J6" s="16"/>
      <c r="L6" s="22"/>
    </row>
    <row r="7" spans="1:14" ht="18" customHeight="1">
      <c r="A7" s="171" t="s">
        <v>24</v>
      </c>
      <c r="B7" s="172"/>
      <c r="C7" s="25" t="s">
        <v>14</v>
      </c>
      <c r="D7" s="25" t="s">
        <v>15</v>
      </c>
      <c r="E7" s="25" t="s">
        <v>16</v>
      </c>
      <c r="F7" s="25" t="s">
        <v>17</v>
      </c>
      <c r="G7" s="25" t="s">
        <v>18</v>
      </c>
      <c r="H7" s="25" t="s">
        <v>22</v>
      </c>
      <c r="I7" s="25" t="s">
        <v>23</v>
      </c>
      <c r="J7" s="16"/>
    </row>
    <row r="8" spans="1:14" ht="18" customHeight="1">
      <c r="A8" s="173"/>
      <c r="B8" s="174"/>
      <c r="C8" s="98">
        <f>Januar!C8</f>
        <v>0</v>
      </c>
      <c r="D8" s="98">
        <f>Januar!D8</f>
        <v>0</v>
      </c>
      <c r="E8" s="98">
        <f>Januar!E8</f>
        <v>0</v>
      </c>
      <c r="F8" s="98">
        <f>Januar!F8</f>
        <v>0</v>
      </c>
      <c r="G8" s="98">
        <f>Januar!G8</f>
        <v>0</v>
      </c>
      <c r="H8" s="98">
        <f>Januar!H8</f>
        <v>0</v>
      </c>
      <c r="I8" s="98">
        <f>Januar!I8</f>
        <v>0</v>
      </c>
      <c r="J8" s="16"/>
    </row>
    <row r="9" spans="1:14" ht="15" hidden="1">
      <c r="A9" s="2" t="s">
        <v>19</v>
      </c>
      <c r="B9" s="3"/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3">
        <v>1</v>
      </c>
    </row>
    <row r="10" spans="1:14" ht="15" hidden="1">
      <c r="A10" s="5"/>
      <c r="B10" s="4"/>
      <c r="C10" s="3">
        <f t="shared" ref="C10:I10" si="0">IF(ISBLANK(C8)=FALSE,1,0)</f>
        <v>1</v>
      </c>
      <c r="D10" s="3">
        <f t="shared" si="0"/>
        <v>1</v>
      </c>
      <c r="E10" s="3">
        <f t="shared" si="0"/>
        <v>1</v>
      </c>
      <c r="F10" s="3">
        <f t="shared" si="0"/>
        <v>1</v>
      </c>
      <c r="G10" s="3">
        <f t="shared" si="0"/>
        <v>1</v>
      </c>
      <c r="H10" s="3">
        <f t="shared" si="0"/>
        <v>1</v>
      </c>
      <c r="I10" s="3">
        <f t="shared" si="0"/>
        <v>1</v>
      </c>
    </row>
    <row r="11" spans="1:14" ht="15" hidden="1">
      <c r="A11" s="5"/>
      <c r="B11" s="4"/>
      <c r="C11" s="3">
        <f t="shared" ref="C11:I11" si="1">IF(C8&gt;0,1,0)</f>
        <v>0</v>
      </c>
      <c r="D11" s="3">
        <f t="shared" si="1"/>
        <v>0</v>
      </c>
      <c r="E11" s="3">
        <f t="shared" si="1"/>
        <v>0</v>
      </c>
      <c r="F11" s="3">
        <f t="shared" si="1"/>
        <v>0</v>
      </c>
      <c r="G11" s="3">
        <f t="shared" si="1"/>
        <v>0</v>
      </c>
      <c r="H11" s="3">
        <f t="shared" si="1"/>
        <v>0</v>
      </c>
      <c r="I11" s="3">
        <f t="shared" si="1"/>
        <v>0</v>
      </c>
    </row>
    <row r="12" spans="1:14" ht="15">
      <c r="A12" s="167" t="s">
        <v>36</v>
      </c>
      <c r="B12" s="168"/>
      <c r="C12" s="187"/>
      <c r="D12" s="188"/>
      <c r="E12" s="188"/>
      <c r="F12" s="188"/>
      <c r="G12" s="188"/>
      <c r="H12" s="188"/>
      <c r="I12" s="189"/>
    </row>
    <row r="13" spans="1:14" ht="15">
      <c r="A13" s="169" t="s">
        <v>37</v>
      </c>
      <c r="B13" s="170"/>
      <c r="C13" s="187"/>
      <c r="D13" s="188"/>
      <c r="E13" s="188"/>
      <c r="F13" s="188"/>
      <c r="G13" s="188"/>
      <c r="H13" s="188"/>
      <c r="I13" s="189"/>
    </row>
    <row r="14" spans="1:14" ht="15">
      <c r="A14" s="5"/>
      <c r="B14" s="4"/>
      <c r="C14" s="3"/>
      <c r="D14" s="3"/>
      <c r="E14" s="3"/>
      <c r="F14" s="3"/>
      <c r="G14" s="3"/>
      <c r="H14" s="4"/>
    </row>
    <row r="15" spans="1:14" s="4" customFormat="1" ht="89.25" customHeight="1">
      <c r="B15" s="93">
        <f>Januar!A19</f>
        <v>45292</v>
      </c>
      <c r="C15" s="93">
        <f t="shared" ref="C15:M15" si="2">DATE(YEAR(B15),MONTH(B15)+1,1)</f>
        <v>45323</v>
      </c>
      <c r="D15" s="93">
        <f t="shared" si="2"/>
        <v>45352</v>
      </c>
      <c r="E15" s="93">
        <f t="shared" si="2"/>
        <v>45383</v>
      </c>
      <c r="F15" s="93">
        <f t="shared" si="2"/>
        <v>45413</v>
      </c>
      <c r="G15" s="93">
        <f t="shared" si="2"/>
        <v>45444</v>
      </c>
      <c r="H15" s="93">
        <f t="shared" si="2"/>
        <v>45474</v>
      </c>
      <c r="I15" s="93">
        <f t="shared" si="2"/>
        <v>45505</v>
      </c>
      <c r="J15" s="93">
        <f t="shared" si="2"/>
        <v>45536</v>
      </c>
      <c r="K15" s="93">
        <f t="shared" si="2"/>
        <v>45566</v>
      </c>
      <c r="L15" s="93">
        <f t="shared" si="2"/>
        <v>45597</v>
      </c>
      <c r="M15" s="93">
        <f t="shared" si="2"/>
        <v>45627</v>
      </c>
      <c r="N15" s="94" t="s">
        <v>42</v>
      </c>
    </row>
    <row r="16" spans="1:14" s="16" customFormat="1" ht="20.100000000000001" customHeight="1">
      <c r="A16" s="96" t="s">
        <v>31</v>
      </c>
      <c r="B16" s="97">
        <f>COUNT(Januar!$B$19:$B$49)-COUNTIF(Januar!$B$19:$B$49,0)</f>
        <v>0</v>
      </c>
      <c r="C16" s="97">
        <f>COUNT(Februar!$B$19:$B$49)-COUNTIF(Februar!$B$19:$B$49,0)</f>
        <v>0</v>
      </c>
      <c r="D16" s="97">
        <f>COUNT(März!$B$19:$B$49)-COUNTIF(März!$B$19:$B$49,0)</f>
        <v>0</v>
      </c>
      <c r="E16" s="97">
        <f>COUNT(April!$B$19:$B$49)-COUNTIF(April!$B$19:$B$49,0)</f>
        <v>0</v>
      </c>
      <c r="F16" s="97">
        <f>COUNT(Mai!$B$19:$B$49)-COUNTIF(Mai!$B$19:$B$49,0)</f>
        <v>0</v>
      </c>
      <c r="G16" s="97">
        <f>COUNT(Juni!$B$19:$B$49)-COUNTIF(Juni!$B$19:$B$49,0)</f>
        <v>0</v>
      </c>
      <c r="H16" s="97">
        <f>COUNT(Juli!$B$19:$B$49)-COUNTIF(Juli!$B$19:$B$49,0)</f>
        <v>0</v>
      </c>
      <c r="I16" s="97">
        <f>COUNT(August!$B$19:$B$49)-COUNTIF(August!$B$19:$B$49,0)</f>
        <v>0</v>
      </c>
      <c r="J16" s="97">
        <f>COUNT(September!$B$19:$B$49)-COUNTIF(September!$B$19:$B$49,0)</f>
        <v>0</v>
      </c>
      <c r="K16" s="97">
        <f>COUNT(Oktober!$B$19:$B$49)-COUNTIF(Oktober!$B$19:$B$49,0)</f>
        <v>0</v>
      </c>
      <c r="L16" s="97">
        <f>COUNT(November!$B$19:$B$49)-COUNTIF(November!$B$19:$B$49,0)</f>
        <v>0</v>
      </c>
      <c r="M16" s="97">
        <f>COUNT(Dezember!$B$19:$B$49)-COUNTIF(Dezember!$B$19:$B$49,0)</f>
        <v>0</v>
      </c>
      <c r="N16" s="97">
        <f>SUM(B16:M16)</f>
        <v>0</v>
      </c>
    </row>
    <row r="17" spans="1:14" s="16" customFormat="1" ht="20.100000000000001" customHeight="1">
      <c r="A17" s="95" t="s">
        <v>32</v>
      </c>
      <c r="B17" s="25">
        <f>COUNTIF(Januar!$J$19:$J$49,"u")</f>
        <v>0</v>
      </c>
      <c r="C17" s="25">
        <f>COUNTIF(Februar!$J$19:$J$49,"u")</f>
        <v>0</v>
      </c>
      <c r="D17" s="25">
        <f>COUNTIF(März!$J$19:$J$49,"u")</f>
        <v>0</v>
      </c>
      <c r="E17" s="25">
        <f>COUNTIF(April!$J$19:$J$49,"u")</f>
        <v>0</v>
      </c>
      <c r="F17" s="25">
        <f>COUNTIF(Mai!$J$19:$J$49,"u")</f>
        <v>0</v>
      </c>
      <c r="G17" s="25">
        <f>COUNTIF(Juni!$J$19:$J$49,"u")</f>
        <v>0</v>
      </c>
      <c r="H17" s="25">
        <f>COUNTIF(Juli!$J$19:$J$49,"u")</f>
        <v>0</v>
      </c>
      <c r="I17" s="25">
        <f>COUNTIF(August!$J$19:$J$49,"u")</f>
        <v>0</v>
      </c>
      <c r="J17" s="25">
        <f>COUNTIF(September!$J$19:$J$49,"u")</f>
        <v>0</v>
      </c>
      <c r="K17" s="25">
        <f>COUNTIF(Oktober!$J$19:$J$49,"u")</f>
        <v>0</v>
      </c>
      <c r="L17" s="25">
        <f>COUNTIF(November!$J$19:$J$49,"u")</f>
        <v>0</v>
      </c>
      <c r="M17" s="25">
        <f>COUNTIF(Dezember!$J$19:$J$49,"u")</f>
        <v>0</v>
      </c>
      <c r="N17" s="25">
        <f>SUM(B17:M17)</f>
        <v>0</v>
      </c>
    </row>
    <row r="18" spans="1:14" s="16" customFormat="1" ht="20.100000000000001" customHeight="1">
      <c r="A18" s="96" t="s">
        <v>33</v>
      </c>
      <c r="B18" s="97">
        <f>COUNTA(Januar!$I$19:$I$49)</f>
        <v>0</v>
      </c>
      <c r="C18" s="97">
        <f>COUNTA(Februar!$I$19:$I$49)</f>
        <v>0</v>
      </c>
      <c r="D18" s="97">
        <f>COUNTA(März!$I$19:$I$49)</f>
        <v>0</v>
      </c>
      <c r="E18" s="97">
        <f>COUNTA(April!$I$19:$I$49)</f>
        <v>0</v>
      </c>
      <c r="F18" s="97">
        <f>COUNTA(Mai!$I$19:$I$49)</f>
        <v>0</v>
      </c>
      <c r="G18" s="97">
        <f>COUNTA(Juni!$I$19:$I$49)</f>
        <v>0</v>
      </c>
      <c r="H18" s="97">
        <f>COUNTA(Juli!$I$19:$I$49)</f>
        <v>0</v>
      </c>
      <c r="I18" s="97">
        <f>COUNTA(August!$I$19:$I$49)</f>
        <v>0</v>
      </c>
      <c r="J18" s="97">
        <f>COUNTA(September!$I$19:$I$49)</f>
        <v>0</v>
      </c>
      <c r="K18" s="97">
        <f>COUNTA(Oktober!$I$19:$I$49)</f>
        <v>0</v>
      </c>
      <c r="L18" s="97">
        <f>COUNTA(November!$I$19:$I$49)</f>
        <v>0</v>
      </c>
      <c r="M18" s="97">
        <f>COUNTA(Dezember!$I$19:$I$49)</f>
        <v>0</v>
      </c>
      <c r="N18" s="97">
        <f>SUM(B18:M18)</f>
        <v>0</v>
      </c>
    </row>
    <row r="19" spans="1:14" s="16" customFormat="1" ht="20.100000000000001" customHeight="1">
      <c r="A19" s="95" t="s">
        <v>43</v>
      </c>
      <c r="B19" s="25">
        <f>COUNTIF(Januar!$J$19:$J$49,"k")</f>
        <v>0</v>
      </c>
      <c r="C19" s="25">
        <f>COUNTIF(Februar!$J$19:$J$49,"k")</f>
        <v>0</v>
      </c>
      <c r="D19" s="25">
        <f>COUNTIF(März!$J$19:$J$49,"k")</f>
        <v>0</v>
      </c>
      <c r="E19" s="25">
        <f>COUNTIF(April!$J$19:$J$49,"k")</f>
        <v>0</v>
      </c>
      <c r="F19" s="25">
        <f>COUNTIF(Mai!$J$19:$J$49,"k")</f>
        <v>0</v>
      </c>
      <c r="G19" s="25">
        <f>COUNTIF(Juni!$J$19:$J$49,"k")</f>
        <v>0</v>
      </c>
      <c r="H19" s="25">
        <f>COUNTIF(Juli!$J$19:$J$49,"k")</f>
        <v>0</v>
      </c>
      <c r="I19" s="25">
        <f>COUNTIF(August!$J$19:$J$49,"k")</f>
        <v>0</v>
      </c>
      <c r="J19" s="25">
        <f>COUNTIF(September!$J$19:$J$49,"k")</f>
        <v>0</v>
      </c>
      <c r="K19" s="25">
        <f>COUNTIF(Oktober!$J$19:$J$49,"k")</f>
        <v>0</v>
      </c>
      <c r="L19" s="25">
        <f>COUNTIF(November!$J$19:$J$49,"k")</f>
        <v>0</v>
      </c>
      <c r="M19" s="25">
        <f>COUNTIF(Dezember!$J$19:$J$49,"k")</f>
        <v>0</v>
      </c>
      <c r="N19" s="25">
        <f>SUM(B19:M19)</f>
        <v>0</v>
      </c>
    </row>
    <row r="20" spans="1:14" s="16" customFormat="1" ht="20.100000000000001" customHeight="1">
      <c r="A20" s="96" t="s">
        <v>40</v>
      </c>
      <c r="B20" s="97">
        <f>COUNTIF(Januar!$J$19:$J$49,"ab")</f>
        <v>0</v>
      </c>
      <c r="C20" s="97">
        <f>COUNTIF(Februar!$J$19:$J$49,"ab")</f>
        <v>0</v>
      </c>
      <c r="D20" s="97">
        <f>COUNTIF(März!$J$19:$J$49,"ab")</f>
        <v>0</v>
      </c>
      <c r="E20" s="97">
        <f>COUNTIF(April!$J$19:$J$49,"ab")</f>
        <v>0</v>
      </c>
      <c r="F20" s="97">
        <f>COUNTIF(Mai!$J$19:$J$49,"ab")</f>
        <v>0</v>
      </c>
      <c r="G20" s="97">
        <f>COUNTIF(Juni!$J$19:$J$49,"ab")</f>
        <v>0</v>
      </c>
      <c r="H20" s="97">
        <f>COUNTIF(Juli!$J$19:$J$49,"ab")</f>
        <v>0</v>
      </c>
      <c r="I20" s="97">
        <f>COUNTIF(August!$J$19:$J$49,"ab")</f>
        <v>0</v>
      </c>
      <c r="J20" s="97">
        <f>COUNTIF(September!$J$19:$J$49,"ab")</f>
        <v>0</v>
      </c>
      <c r="K20" s="97">
        <f>COUNTIF(Oktober!$J$19:$J$49,"ab")</f>
        <v>0</v>
      </c>
      <c r="L20" s="97">
        <f>COUNTIF(November!$J$19:$J$49,"ab")</f>
        <v>0</v>
      </c>
      <c r="M20" s="97">
        <f>COUNTIF(Dezember!$J$19:$J$49,"ab")</f>
        <v>0</v>
      </c>
      <c r="N20" s="97">
        <f>SUM(B20:M20)</f>
        <v>0</v>
      </c>
    </row>
    <row r="21" spans="1:14" s="16" customFormat="1" ht="20.100000000000001" customHeight="1">
      <c r="E21" s="12"/>
    </row>
    <row r="22" spans="1:14" s="16" customFormat="1" ht="20.100000000000001" customHeight="1">
      <c r="E22" s="3"/>
    </row>
    <row r="23" spans="1:14" s="16" customFormat="1" ht="20.100000000000001" customHeight="1">
      <c r="E23" s="3"/>
    </row>
    <row r="24" spans="1:14" s="16" customFormat="1" ht="20.100000000000001" customHeight="1">
      <c r="E24" s="3"/>
    </row>
    <row r="25" spans="1:14" s="16" customFormat="1" ht="20.100000000000001" customHeight="1">
      <c r="E25" s="3"/>
    </row>
    <row r="26" spans="1:14" s="16" customFormat="1" ht="20.100000000000001" customHeight="1">
      <c r="E26" s="3"/>
    </row>
    <row r="27" spans="1:14" s="16" customFormat="1" ht="20.100000000000001" customHeight="1">
      <c r="E27" s="12"/>
    </row>
    <row r="28" spans="1:14" s="16" customFormat="1" ht="20.100000000000001" customHeight="1">
      <c r="E28" s="12"/>
    </row>
  </sheetData>
  <sheetProtection sheet="1" objects="1" scenarios="1"/>
  <mergeCells count="12">
    <mergeCell ref="J1:N1"/>
    <mergeCell ref="A13:B13"/>
    <mergeCell ref="C13:I13"/>
    <mergeCell ref="A12:B12"/>
    <mergeCell ref="C12:I12"/>
    <mergeCell ref="A7:B8"/>
    <mergeCell ref="A5:B5"/>
    <mergeCell ref="C5:I5"/>
    <mergeCell ref="A3:B3"/>
    <mergeCell ref="C3:I3"/>
    <mergeCell ref="A4:B4"/>
    <mergeCell ref="C4:I4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  <headerFooter>
    <oddHeader>&amp;R&amp;G</oddHeader>
    <oddFooter>&amp;L&amp;9 7.5.3.07/001&amp;C&amp;9© Bischöfliches Generalvikariat Osnabrück, Abteilung Kirchengemeinden&amp;R&amp;9Stand: Januar 2019</oddFooter>
  </headerFooter>
  <ignoredErrors>
    <ignoredError sqref="C8:I8 D4:I4 D3:I3 D5:I5 C4 C5 C3" unlockedFormula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9"/>
  <sheetViews>
    <sheetView zoomScale="115" zoomScaleNormal="115" workbookViewId="0">
      <selection activeCell="N4" sqref="N4"/>
    </sheetView>
  </sheetViews>
  <sheetFormatPr baseColWidth="10" defaultRowHeight="14.25"/>
  <cols>
    <col min="1" max="1" width="27.875" bestFit="1" customWidth="1"/>
    <col min="2" max="2" width="5.375" bestFit="1" customWidth="1"/>
    <col min="3" max="3" width="5.75" bestFit="1" customWidth="1"/>
    <col min="4" max="5" width="5.5" bestFit="1" customWidth="1"/>
    <col min="6" max="6" width="5.75" bestFit="1" customWidth="1"/>
    <col min="7" max="8" width="5.5" bestFit="1" customWidth="1"/>
    <col min="9" max="10" width="5" customWidth="1"/>
    <col min="11" max="11" width="9.25" customWidth="1"/>
    <col min="12" max="12" width="1" customWidth="1"/>
    <col min="13" max="13" width="16" customWidth="1"/>
    <col min="14" max="14" width="10.875" customWidth="1"/>
    <col min="15" max="15" width="1.875" customWidth="1"/>
  </cols>
  <sheetData>
    <row r="1" spans="1:16" ht="23.25">
      <c r="A1" s="14" t="s">
        <v>20</v>
      </c>
      <c r="K1" s="138">
        <f>A19</f>
        <v>45323</v>
      </c>
      <c r="L1" s="138"/>
      <c r="M1" s="138"/>
      <c r="N1" s="138"/>
    </row>
    <row r="2" spans="1:16" ht="23.25">
      <c r="A2" s="14"/>
      <c r="K2" s="15"/>
      <c r="L2" s="15"/>
      <c r="M2" s="15"/>
      <c r="N2" s="15"/>
    </row>
    <row r="3" spans="1:16" ht="18" customHeight="1">
      <c r="A3" s="167" t="s">
        <v>21</v>
      </c>
      <c r="B3" s="168"/>
      <c r="C3" s="141">
        <f>Januar!C3</f>
        <v>0</v>
      </c>
      <c r="D3" s="142"/>
      <c r="E3" s="142"/>
      <c r="F3" s="142"/>
      <c r="G3" s="142"/>
      <c r="H3" s="142"/>
      <c r="I3" s="143"/>
      <c r="J3" s="16"/>
      <c r="K3" s="16"/>
      <c r="L3" s="16"/>
      <c r="M3" s="16"/>
      <c r="N3" s="16"/>
    </row>
    <row r="4" spans="1:16" ht="18.75" customHeight="1">
      <c r="A4" s="169" t="s">
        <v>3</v>
      </c>
      <c r="B4" s="170"/>
      <c r="C4" s="141">
        <f>Januar!C4</f>
        <v>0</v>
      </c>
      <c r="D4" s="142"/>
      <c r="E4" s="142"/>
      <c r="F4" s="142"/>
      <c r="G4" s="142"/>
      <c r="H4" s="142"/>
      <c r="I4" s="143"/>
      <c r="J4" s="16"/>
      <c r="K4" s="17" t="s">
        <v>1</v>
      </c>
      <c r="L4" s="18"/>
      <c r="M4" s="19"/>
      <c r="N4" s="19">
        <f>SUM(C8:I8)*24</f>
        <v>0</v>
      </c>
    </row>
    <row r="5" spans="1:16" ht="18" customHeight="1">
      <c r="A5" s="167" t="s">
        <v>29</v>
      </c>
      <c r="B5" s="168"/>
      <c r="C5" s="141">
        <f>Januar!C5</f>
        <v>0</v>
      </c>
      <c r="D5" s="142"/>
      <c r="E5" s="142"/>
      <c r="F5" s="142"/>
      <c r="G5" s="142"/>
      <c r="H5" s="142"/>
      <c r="I5" s="143"/>
      <c r="J5" s="16"/>
      <c r="K5" s="20" t="s">
        <v>6</v>
      </c>
      <c r="L5" s="21"/>
      <c r="M5" s="19"/>
      <c r="N5" s="19">
        <f>ROUNDUP(80/39*$N$4*4,0)/4</f>
        <v>0</v>
      </c>
      <c r="P5" s="22"/>
    </row>
    <row r="6" spans="1:16" ht="15" hidden="1">
      <c r="A6" s="23"/>
      <c r="B6" s="24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3">
        <v>1</v>
      </c>
      <c r="J6" s="16"/>
      <c r="K6" s="20"/>
      <c r="L6" s="21"/>
      <c r="M6" s="19"/>
      <c r="N6" s="19"/>
      <c r="P6" s="22"/>
    </row>
    <row r="7" spans="1:16" ht="18" customHeight="1">
      <c r="A7" s="171" t="s">
        <v>24</v>
      </c>
      <c r="B7" s="172"/>
      <c r="C7" s="25" t="s">
        <v>14</v>
      </c>
      <c r="D7" s="25" t="s">
        <v>15</v>
      </c>
      <c r="E7" s="25" t="s">
        <v>16</v>
      </c>
      <c r="F7" s="25" t="s">
        <v>17</v>
      </c>
      <c r="G7" s="25" t="s">
        <v>18</v>
      </c>
      <c r="H7" s="25" t="s">
        <v>22</v>
      </c>
      <c r="I7" s="25" t="s">
        <v>23</v>
      </c>
      <c r="J7" s="16"/>
      <c r="K7" s="20" t="s">
        <v>5</v>
      </c>
      <c r="L7" s="21"/>
      <c r="M7" s="19"/>
      <c r="N7" s="19">
        <f>ROUNDUP(40/39*$N$4*4,0)/4*-1</f>
        <v>0</v>
      </c>
    </row>
    <row r="8" spans="1:16" ht="18" customHeight="1">
      <c r="A8" s="173"/>
      <c r="B8" s="174"/>
      <c r="C8" s="13">
        <f>Januar!C8</f>
        <v>0</v>
      </c>
      <c r="D8" s="13">
        <f>Januar!D8</f>
        <v>0</v>
      </c>
      <c r="E8" s="13">
        <f>Januar!E8</f>
        <v>0</v>
      </c>
      <c r="F8" s="13">
        <f>Januar!F8</f>
        <v>0</v>
      </c>
      <c r="G8" s="13">
        <f>Januar!G8</f>
        <v>0</v>
      </c>
      <c r="H8" s="13">
        <f>Januar!H8</f>
        <v>0</v>
      </c>
      <c r="I8" s="13">
        <f>Januar!I8</f>
        <v>0</v>
      </c>
      <c r="J8" s="16"/>
      <c r="K8" s="16"/>
      <c r="L8" s="26"/>
      <c r="M8" s="26"/>
      <c r="N8" s="26"/>
    </row>
    <row r="9" spans="1:16" ht="15" hidden="1">
      <c r="A9" s="2" t="s">
        <v>19</v>
      </c>
      <c r="B9" s="3"/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3">
        <v>1</v>
      </c>
      <c r="L9" s="22"/>
      <c r="M9" s="22"/>
      <c r="N9" s="22"/>
    </row>
    <row r="10" spans="1:16" ht="15" hidden="1">
      <c r="A10" s="5"/>
      <c r="B10" s="4"/>
      <c r="C10" s="3">
        <f>IF(ISBLANK(C8)=FALSE,1,0)</f>
        <v>1</v>
      </c>
      <c r="D10" s="3">
        <f>IF(ISBLANK(D8)=FALSE,1,0)</f>
        <v>1</v>
      </c>
      <c r="E10" s="3">
        <f>IF(ISBLANK(E8)=FALSE,1,0)</f>
        <v>1</v>
      </c>
      <c r="F10" s="3">
        <f>IF(ISBLANK(F8)=FALSE,1,0)</f>
        <v>1</v>
      </c>
      <c r="G10" s="3">
        <f>IF(ISBLANK(G8)=FALSE,1,0)</f>
        <v>1</v>
      </c>
      <c r="H10" s="4">
        <v>0</v>
      </c>
      <c r="I10" s="4">
        <v>0</v>
      </c>
      <c r="K10" s="27"/>
      <c r="L10" s="27"/>
      <c r="M10" s="27"/>
    </row>
    <row r="11" spans="1:16" ht="15.75" thickBot="1">
      <c r="A11" s="5"/>
      <c r="B11" s="4"/>
      <c r="C11" s="3"/>
      <c r="D11" s="3"/>
      <c r="E11" s="3"/>
      <c r="F11" s="3"/>
      <c r="G11" s="3"/>
      <c r="H11" s="4"/>
      <c r="K11" s="27"/>
      <c r="L11" s="27"/>
      <c r="M11" s="27"/>
    </row>
    <row r="12" spans="1:16" s="29" customFormat="1" ht="17.100000000000001" customHeight="1">
      <c r="A12" s="132" t="s">
        <v>4</v>
      </c>
      <c r="B12" s="28"/>
      <c r="C12" s="132" t="s">
        <v>25</v>
      </c>
      <c r="D12" s="136"/>
      <c r="E12" s="137"/>
      <c r="F12" s="132" t="s">
        <v>26</v>
      </c>
      <c r="G12" s="136"/>
      <c r="H12" s="136"/>
      <c r="I12" s="134" t="s">
        <v>27</v>
      </c>
      <c r="J12" s="149" t="s">
        <v>39</v>
      </c>
      <c r="K12" s="139" t="s">
        <v>28</v>
      </c>
      <c r="L12" s="132" t="s">
        <v>2</v>
      </c>
      <c r="M12" s="136"/>
      <c r="N12" s="137"/>
    </row>
    <row r="13" spans="1:16" s="29" customFormat="1" ht="17.100000000000001" customHeight="1">
      <c r="A13" s="133"/>
      <c r="B13" s="30"/>
      <c r="C13" s="31" t="s">
        <v>10</v>
      </c>
      <c r="D13" s="32" t="s">
        <v>12</v>
      </c>
      <c r="E13" s="32" t="s">
        <v>11</v>
      </c>
      <c r="F13" s="31" t="s">
        <v>10</v>
      </c>
      <c r="G13" s="32" t="s">
        <v>12</v>
      </c>
      <c r="H13" s="32" t="s">
        <v>11</v>
      </c>
      <c r="I13" s="135"/>
      <c r="J13" s="150"/>
      <c r="K13" s="140"/>
      <c r="L13" s="133"/>
      <c r="M13" s="144"/>
      <c r="N13" s="145"/>
    </row>
    <row r="14" spans="1:16" s="38" customFormat="1" ht="12.75" customHeight="1">
      <c r="A14" s="33">
        <v>42744</v>
      </c>
      <c r="B14" s="34">
        <v>0.16666666666666666</v>
      </c>
      <c r="C14" s="105">
        <v>0.33333333333333331</v>
      </c>
      <c r="D14" s="106">
        <v>0.5</v>
      </c>
      <c r="E14" s="107">
        <v>1.0416666666666666E-2</v>
      </c>
      <c r="F14" s="114">
        <v>0.5625</v>
      </c>
      <c r="G14" s="115">
        <v>0.64583333333333337</v>
      </c>
      <c r="H14" s="116"/>
      <c r="I14" s="35"/>
      <c r="J14" s="36"/>
      <c r="K14" s="37">
        <v>1.75</v>
      </c>
      <c r="L14" s="123" t="s">
        <v>13</v>
      </c>
      <c r="M14" s="124"/>
      <c r="N14" s="125"/>
    </row>
    <row r="15" spans="1:16" s="38" customFormat="1" ht="12.75">
      <c r="A15" s="39">
        <v>42746</v>
      </c>
      <c r="B15" s="40">
        <v>0.16666666666666666</v>
      </c>
      <c r="C15" s="108"/>
      <c r="D15" s="109"/>
      <c r="E15" s="110"/>
      <c r="F15" s="117"/>
      <c r="G15" s="118"/>
      <c r="H15" s="119"/>
      <c r="I15" s="41" t="s">
        <v>0</v>
      </c>
      <c r="J15" s="42"/>
      <c r="K15" s="43">
        <v>0</v>
      </c>
      <c r="L15" s="126"/>
      <c r="M15" s="127"/>
      <c r="N15" s="128"/>
    </row>
    <row r="16" spans="1:16" s="38" customFormat="1" ht="12.75">
      <c r="A16" s="44">
        <v>42748</v>
      </c>
      <c r="B16" s="45">
        <v>0.16666666666666666</v>
      </c>
      <c r="C16" s="111">
        <v>0.33333333333333331</v>
      </c>
      <c r="D16" s="112">
        <v>0.41666666666666669</v>
      </c>
      <c r="E16" s="113"/>
      <c r="F16" s="120"/>
      <c r="G16" s="121"/>
      <c r="H16" s="122"/>
      <c r="I16" s="46"/>
      <c r="J16" s="47"/>
      <c r="K16" s="48">
        <v>-2</v>
      </c>
      <c r="L16" s="129"/>
      <c r="M16" s="130"/>
      <c r="N16" s="131"/>
    </row>
    <row r="17" spans="1:14" s="38" customFormat="1" ht="12.75">
      <c r="A17" s="49"/>
      <c r="B17" s="50"/>
      <c r="C17" s="51"/>
      <c r="D17" s="52"/>
      <c r="E17" s="53"/>
      <c r="F17" s="54"/>
      <c r="G17" s="50"/>
      <c r="H17" s="50"/>
      <c r="I17" s="55"/>
      <c r="J17" s="56"/>
      <c r="K17" s="57"/>
      <c r="L17" s="151"/>
      <c r="M17" s="152"/>
      <c r="N17" s="153"/>
    </row>
    <row r="18" spans="1:14" s="38" customFormat="1" ht="21.95" customHeight="1" thickBot="1">
      <c r="A18" s="58" t="s">
        <v>30</v>
      </c>
      <c r="B18" s="59"/>
      <c r="C18" s="60"/>
      <c r="D18" s="61"/>
      <c r="E18" s="62"/>
      <c r="F18" s="63"/>
      <c r="G18" s="59"/>
      <c r="H18" s="59"/>
      <c r="I18" s="64"/>
      <c r="J18" s="65"/>
      <c r="K18" s="66">
        <f ca="1">Januar!K53</f>
        <v>0</v>
      </c>
      <c r="L18" s="154"/>
      <c r="M18" s="155"/>
      <c r="N18" s="156"/>
    </row>
    <row r="19" spans="1:14" s="16" customFormat="1" ht="21.95" customHeight="1" thickBot="1">
      <c r="A19" s="67">
        <f>Januar!A49+1</f>
        <v>45323</v>
      </c>
      <c r="B19" s="68">
        <f>HLOOKUP(WEEKDAY($A19,1),$C$6:$I$8,3,FALSE)</f>
        <v>0</v>
      </c>
      <c r="C19" s="99"/>
      <c r="D19" s="100"/>
      <c r="E19" s="101"/>
      <c r="F19" s="102"/>
      <c r="G19" s="103"/>
      <c r="H19" s="104"/>
      <c r="I19" s="8"/>
      <c r="J19" s="9"/>
      <c r="K19" s="69">
        <f t="shared" ref="K19:K29" ca="1" si="0">IF(A19&gt;TODAY(),0,IF(AND(I19="",J19=""),((D19-C19-E19)+(G19-F19-H19))*24-(B19*24),0))</f>
        <v>0</v>
      </c>
      <c r="L19" s="157"/>
      <c r="M19" s="158"/>
      <c r="N19" s="159"/>
    </row>
    <row r="20" spans="1:14" s="16" customFormat="1" ht="21.95" customHeight="1" thickBot="1">
      <c r="A20" s="70">
        <f>A19+1</f>
        <v>45324</v>
      </c>
      <c r="B20" s="71">
        <f t="shared" ref="B20:B46" si="1">HLOOKUP(WEEKDAY($A20,1),$C$6:$I$8,3,FALSE)</f>
        <v>0</v>
      </c>
      <c r="C20" s="99"/>
      <c r="D20" s="100"/>
      <c r="E20" s="101"/>
      <c r="F20" s="102"/>
      <c r="G20" s="103"/>
      <c r="H20" s="104"/>
      <c r="I20" s="1"/>
      <c r="J20" s="6"/>
      <c r="K20" s="69">
        <f t="shared" ca="1" si="0"/>
        <v>0</v>
      </c>
      <c r="L20" s="160"/>
      <c r="M20" s="161"/>
      <c r="N20" s="162"/>
    </row>
    <row r="21" spans="1:14" s="16" customFormat="1" ht="21.95" customHeight="1" thickBot="1">
      <c r="A21" s="70">
        <f>A20+1</f>
        <v>45325</v>
      </c>
      <c r="B21" s="71">
        <f t="shared" si="1"/>
        <v>0</v>
      </c>
      <c r="C21" s="99"/>
      <c r="D21" s="100"/>
      <c r="E21" s="101"/>
      <c r="F21" s="102"/>
      <c r="G21" s="103"/>
      <c r="H21" s="104"/>
      <c r="I21" s="1"/>
      <c r="J21" s="6"/>
      <c r="K21" s="69">
        <f t="shared" ca="1" si="0"/>
        <v>0</v>
      </c>
      <c r="L21" s="160"/>
      <c r="M21" s="161"/>
      <c r="N21" s="162"/>
    </row>
    <row r="22" spans="1:14" s="16" customFormat="1" ht="21.95" customHeight="1" thickBot="1">
      <c r="A22" s="70">
        <f>A21+1</f>
        <v>45326</v>
      </c>
      <c r="B22" s="71">
        <f t="shared" si="1"/>
        <v>0</v>
      </c>
      <c r="C22" s="99"/>
      <c r="D22" s="100"/>
      <c r="E22" s="101"/>
      <c r="F22" s="102"/>
      <c r="G22" s="103"/>
      <c r="H22" s="104"/>
      <c r="I22" s="1"/>
      <c r="J22" s="6"/>
      <c r="K22" s="69">
        <f t="shared" ca="1" si="0"/>
        <v>0</v>
      </c>
      <c r="L22" s="160"/>
      <c r="M22" s="161"/>
      <c r="N22" s="162"/>
    </row>
    <row r="23" spans="1:14" s="16" customFormat="1" ht="21.95" customHeight="1" thickBot="1">
      <c r="A23" s="70">
        <f>A22+1</f>
        <v>45327</v>
      </c>
      <c r="B23" s="71">
        <f t="shared" si="1"/>
        <v>0</v>
      </c>
      <c r="C23" s="99"/>
      <c r="D23" s="100"/>
      <c r="E23" s="101"/>
      <c r="F23" s="102"/>
      <c r="G23" s="103"/>
      <c r="H23" s="104"/>
      <c r="I23" s="1"/>
      <c r="J23" s="6"/>
      <c r="K23" s="69">
        <f t="shared" ca="1" si="0"/>
        <v>0</v>
      </c>
      <c r="L23" s="160"/>
      <c r="M23" s="161"/>
      <c r="N23" s="162"/>
    </row>
    <row r="24" spans="1:14" s="16" customFormat="1" ht="21.95" customHeight="1" thickBot="1">
      <c r="A24" s="70">
        <f t="shared" ref="A24:A46" si="2">A23+1</f>
        <v>45328</v>
      </c>
      <c r="B24" s="71">
        <f t="shared" si="1"/>
        <v>0</v>
      </c>
      <c r="C24" s="99"/>
      <c r="D24" s="100"/>
      <c r="E24" s="101"/>
      <c r="F24" s="102"/>
      <c r="G24" s="103"/>
      <c r="H24" s="104"/>
      <c r="I24" s="1"/>
      <c r="J24" s="6"/>
      <c r="K24" s="69">
        <f t="shared" ca="1" si="0"/>
        <v>0</v>
      </c>
      <c r="L24" s="160"/>
      <c r="M24" s="161"/>
      <c r="N24" s="162"/>
    </row>
    <row r="25" spans="1:14" s="16" customFormat="1" ht="21.95" customHeight="1" thickBot="1">
      <c r="A25" s="70">
        <f t="shared" si="2"/>
        <v>45329</v>
      </c>
      <c r="B25" s="71">
        <f t="shared" si="1"/>
        <v>0</v>
      </c>
      <c r="C25" s="99"/>
      <c r="D25" s="100"/>
      <c r="E25" s="101"/>
      <c r="F25" s="102"/>
      <c r="G25" s="103"/>
      <c r="H25" s="104"/>
      <c r="I25" s="1"/>
      <c r="J25" s="6"/>
      <c r="K25" s="69">
        <f t="shared" ca="1" si="0"/>
        <v>0</v>
      </c>
      <c r="L25" s="160"/>
      <c r="M25" s="161"/>
      <c r="N25" s="162"/>
    </row>
    <row r="26" spans="1:14" s="16" customFormat="1" ht="21.95" customHeight="1" thickBot="1">
      <c r="A26" s="70">
        <f t="shared" si="2"/>
        <v>45330</v>
      </c>
      <c r="B26" s="71">
        <f t="shared" si="1"/>
        <v>0</v>
      </c>
      <c r="C26" s="99"/>
      <c r="D26" s="100"/>
      <c r="E26" s="101"/>
      <c r="F26" s="102"/>
      <c r="G26" s="103"/>
      <c r="H26" s="104"/>
      <c r="I26" s="1"/>
      <c r="J26" s="6"/>
      <c r="K26" s="69">
        <f t="shared" ca="1" si="0"/>
        <v>0</v>
      </c>
      <c r="L26" s="160"/>
      <c r="M26" s="161"/>
      <c r="N26" s="162"/>
    </row>
    <row r="27" spans="1:14" s="16" customFormat="1" ht="21.95" customHeight="1" thickBot="1">
      <c r="A27" s="70">
        <f t="shared" si="2"/>
        <v>45331</v>
      </c>
      <c r="B27" s="71">
        <f t="shared" si="1"/>
        <v>0</v>
      </c>
      <c r="C27" s="99"/>
      <c r="D27" s="100"/>
      <c r="E27" s="101"/>
      <c r="F27" s="102"/>
      <c r="G27" s="103"/>
      <c r="H27" s="104"/>
      <c r="I27" s="1"/>
      <c r="J27" s="6"/>
      <c r="K27" s="69">
        <f t="shared" ca="1" si="0"/>
        <v>0</v>
      </c>
      <c r="L27" s="160"/>
      <c r="M27" s="161"/>
      <c r="N27" s="162"/>
    </row>
    <row r="28" spans="1:14" s="16" customFormat="1" ht="21.95" customHeight="1" thickBot="1">
      <c r="A28" s="70">
        <f t="shared" si="2"/>
        <v>45332</v>
      </c>
      <c r="B28" s="71">
        <f t="shared" si="1"/>
        <v>0</v>
      </c>
      <c r="C28" s="99"/>
      <c r="D28" s="100"/>
      <c r="E28" s="101"/>
      <c r="F28" s="102"/>
      <c r="G28" s="103"/>
      <c r="H28" s="104"/>
      <c r="I28" s="1"/>
      <c r="J28" s="6"/>
      <c r="K28" s="69">
        <f t="shared" ca="1" si="0"/>
        <v>0</v>
      </c>
      <c r="L28" s="160"/>
      <c r="M28" s="161"/>
      <c r="N28" s="162"/>
    </row>
    <row r="29" spans="1:14" s="16" customFormat="1" ht="21.95" customHeight="1" thickBot="1">
      <c r="A29" s="70">
        <f t="shared" si="2"/>
        <v>45333</v>
      </c>
      <c r="B29" s="71">
        <f t="shared" si="1"/>
        <v>0</v>
      </c>
      <c r="C29" s="99"/>
      <c r="D29" s="100"/>
      <c r="E29" s="101"/>
      <c r="F29" s="102"/>
      <c r="G29" s="103"/>
      <c r="H29" s="104"/>
      <c r="I29" s="1"/>
      <c r="J29" s="6"/>
      <c r="K29" s="69">
        <f t="shared" ca="1" si="0"/>
        <v>0</v>
      </c>
      <c r="L29" s="160"/>
      <c r="M29" s="161"/>
      <c r="N29" s="162"/>
    </row>
    <row r="30" spans="1:14" s="16" customFormat="1" ht="21.95" customHeight="1" thickBot="1">
      <c r="A30" s="70">
        <f t="shared" si="2"/>
        <v>45334</v>
      </c>
      <c r="B30" s="71">
        <f t="shared" si="1"/>
        <v>0</v>
      </c>
      <c r="C30" s="99"/>
      <c r="D30" s="100"/>
      <c r="E30" s="101"/>
      <c r="F30" s="102"/>
      <c r="G30" s="103"/>
      <c r="H30" s="104"/>
      <c r="I30" s="1"/>
      <c r="J30" s="6"/>
      <c r="K30" s="69">
        <f ca="1">IF(A30&gt;TODAY(),0,IF(AND(I30="",J30=""),((D30-C30-E30)+(G30-F30-H30))*24-(B30*24),0))</f>
        <v>0</v>
      </c>
      <c r="L30" s="160"/>
      <c r="M30" s="161"/>
      <c r="N30" s="162"/>
    </row>
    <row r="31" spans="1:14" s="16" customFormat="1" ht="21.95" customHeight="1" thickBot="1">
      <c r="A31" s="70">
        <f t="shared" si="2"/>
        <v>45335</v>
      </c>
      <c r="B31" s="71">
        <f t="shared" si="1"/>
        <v>0</v>
      </c>
      <c r="C31" s="99"/>
      <c r="D31" s="100"/>
      <c r="E31" s="101"/>
      <c r="F31" s="102"/>
      <c r="G31" s="103"/>
      <c r="H31" s="104"/>
      <c r="I31" s="1"/>
      <c r="J31" s="6"/>
      <c r="K31" s="69">
        <f t="shared" ref="K31:K46" ca="1" si="3">IF(A31&gt;TODAY(),0,IF(AND(I31="",J31=""),((D31-C31-E31)+(G31-F31-H31))*24-(B31*24),0))</f>
        <v>0</v>
      </c>
      <c r="L31" s="160"/>
      <c r="M31" s="161"/>
      <c r="N31" s="162"/>
    </row>
    <row r="32" spans="1:14" s="16" customFormat="1" ht="21.95" customHeight="1" thickBot="1">
      <c r="A32" s="70">
        <f t="shared" si="2"/>
        <v>45336</v>
      </c>
      <c r="B32" s="71">
        <f t="shared" si="1"/>
        <v>0</v>
      </c>
      <c r="C32" s="99"/>
      <c r="D32" s="100"/>
      <c r="E32" s="101"/>
      <c r="F32" s="102"/>
      <c r="G32" s="103"/>
      <c r="H32" s="104"/>
      <c r="I32" s="1"/>
      <c r="J32" s="6"/>
      <c r="K32" s="69">
        <f t="shared" ca="1" si="3"/>
        <v>0</v>
      </c>
      <c r="L32" s="160"/>
      <c r="M32" s="161"/>
      <c r="N32" s="162"/>
    </row>
    <row r="33" spans="1:14" s="16" customFormat="1" ht="21.95" customHeight="1" thickBot="1">
      <c r="A33" s="70">
        <f t="shared" si="2"/>
        <v>45337</v>
      </c>
      <c r="B33" s="71">
        <f t="shared" si="1"/>
        <v>0</v>
      </c>
      <c r="C33" s="99"/>
      <c r="D33" s="100"/>
      <c r="E33" s="101"/>
      <c r="F33" s="102"/>
      <c r="G33" s="103"/>
      <c r="H33" s="104"/>
      <c r="I33" s="1"/>
      <c r="J33" s="6"/>
      <c r="K33" s="69">
        <f t="shared" ca="1" si="3"/>
        <v>0</v>
      </c>
      <c r="L33" s="160"/>
      <c r="M33" s="161"/>
      <c r="N33" s="162"/>
    </row>
    <row r="34" spans="1:14" s="16" customFormat="1" ht="21.95" customHeight="1" thickBot="1">
      <c r="A34" s="70">
        <f t="shared" si="2"/>
        <v>45338</v>
      </c>
      <c r="B34" s="71">
        <f t="shared" si="1"/>
        <v>0</v>
      </c>
      <c r="C34" s="99"/>
      <c r="D34" s="100"/>
      <c r="E34" s="101"/>
      <c r="F34" s="102"/>
      <c r="G34" s="103"/>
      <c r="H34" s="104"/>
      <c r="I34" s="1"/>
      <c r="J34" s="6"/>
      <c r="K34" s="69">
        <f t="shared" ca="1" si="3"/>
        <v>0</v>
      </c>
      <c r="L34" s="160"/>
      <c r="M34" s="161"/>
      <c r="N34" s="162"/>
    </row>
    <row r="35" spans="1:14" s="16" customFormat="1" ht="21.95" customHeight="1" thickBot="1">
      <c r="A35" s="70">
        <f t="shared" si="2"/>
        <v>45339</v>
      </c>
      <c r="B35" s="71">
        <f t="shared" si="1"/>
        <v>0</v>
      </c>
      <c r="C35" s="99"/>
      <c r="D35" s="100"/>
      <c r="E35" s="101"/>
      <c r="F35" s="102"/>
      <c r="G35" s="103"/>
      <c r="H35" s="104"/>
      <c r="I35" s="1"/>
      <c r="J35" s="6"/>
      <c r="K35" s="69">
        <f t="shared" ca="1" si="3"/>
        <v>0</v>
      </c>
      <c r="L35" s="160"/>
      <c r="M35" s="161"/>
      <c r="N35" s="162"/>
    </row>
    <row r="36" spans="1:14" s="16" customFormat="1" ht="21.95" customHeight="1" thickBot="1">
      <c r="A36" s="70">
        <f t="shared" si="2"/>
        <v>45340</v>
      </c>
      <c r="B36" s="71">
        <f t="shared" si="1"/>
        <v>0</v>
      </c>
      <c r="C36" s="99"/>
      <c r="D36" s="100"/>
      <c r="E36" s="101"/>
      <c r="F36" s="102"/>
      <c r="G36" s="103"/>
      <c r="H36" s="104"/>
      <c r="I36" s="1"/>
      <c r="J36" s="6"/>
      <c r="K36" s="69">
        <f t="shared" ca="1" si="3"/>
        <v>0</v>
      </c>
      <c r="L36" s="160"/>
      <c r="M36" s="161"/>
      <c r="N36" s="162"/>
    </row>
    <row r="37" spans="1:14" s="16" customFormat="1" ht="21.95" customHeight="1" thickBot="1">
      <c r="A37" s="70">
        <f t="shared" si="2"/>
        <v>45341</v>
      </c>
      <c r="B37" s="71">
        <f t="shared" si="1"/>
        <v>0</v>
      </c>
      <c r="C37" s="99"/>
      <c r="D37" s="100"/>
      <c r="E37" s="101"/>
      <c r="F37" s="102"/>
      <c r="G37" s="103"/>
      <c r="H37" s="104"/>
      <c r="I37" s="1"/>
      <c r="J37" s="6"/>
      <c r="K37" s="69">
        <f t="shared" ca="1" si="3"/>
        <v>0</v>
      </c>
      <c r="L37" s="160"/>
      <c r="M37" s="161"/>
      <c r="N37" s="162"/>
    </row>
    <row r="38" spans="1:14" s="16" customFormat="1" ht="21.95" customHeight="1" thickBot="1">
      <c r="A38" s="70">
        <f t="shared" si="2"/>
        <v>45342</v>
      </c>
      <c r="B38" s="71">
        <f t="shared" si="1"/>
        <v>0</v>
      </c>
      <c r="C38" s="99"/>
      <c r="D38" s="100"/>
      <c r="E38" s="101"/>
      <c r="F38" s="102"/>
      <c r="G38" s="103"/>
      <c r="H38" s="104"/>
      <c r="I38" s="1"/>
      <c r="J38" s="6"/>
      <c r="K38" s="69">
        <f t="shared" ca="1" si="3"/>
        <v>0</v>
      </c>
      <c r="L38" s="160"/>
      <c r="M38" s="161"/>
      <c r="N38" s="162"/>
    </row>
    <row r="39" spans="1:14" s="16" customFormat="1" ht="21.95" customHeight="1" thickBot="1">
      <c r="A39" s="70">
        <f t="shared" si="2"/>
        <v>45343</v>
      </c>
      <c r="B39" s="71">
        <f t="shared" si="1"/>
        <v>0</v>
      </c>
      <c r="C39" s="99"/>
      <c r="D39" s="100"/>
      <c r="E39" s="101"/>
      <c r="F39" s="102"/>
      <c r="G39" s="103"/>
      <c r="H39" s="104"/>
      <c r="I39" s="1"/>
      <c r="J39" s="6"/>
      <c r="K39" s="69">
        <f t="shared" ca="1" si="3"/>
        <v>0</v>
      </c>
      <c r="L39" s="160"/>
      <c r="M39" s="161"/>
      <c r="N39" s="162"/>
    </row>
    <row r="40" spans="1:14" s="16" customFormat="1" ht="21.95" customHeight="1" thickBot="1">
      <c r="A40" s="70">
        <f t="shared" si="2"/>
        <v>45344</v>
      </c>
      <c r="B40" s="71">
        <f t="shared" si="1"/>
        <v>0</v>
      </c>
      <c r="C40" s="99"/>
      <c r="D40" s="100"/>
      <c r="E40" s="101"/>
      <c r="F40" s="102"/>
      <c r="G40" s="103"/>
      <c r="H40" s="104"/>
      <c r="I40" s="1"/>
      <c r="J40" s="6"/>
      <c r="K40" s="69">
        <f t="shared" ca="1" si="3"/>
        <v>0</v>
      </c>
      <c r="L40" s="160"/>
      <c r="M40" s="161"/>
      <c r="N40" s="162"/>
    </row>
    <row r="41" spans="1:14" s="16" customFormat="1" ht="21.95" customHeight="1" thickBot="1">
      <c r="A41" s="70">
        <f t="shared" si="2"/>
        <v>45345</v>
      </c>
      <c r="B41" s="71">
        <f t="shared" si="1"/>
        <v>0</v>
      </c>
      <c r="C41" s="99"/>
      <c r="D41" s="100"/>
      <c r="E41" s="101"/>
      <c r="F41" s="102"/>
      <c r="G41" s="103"/>
      <c r="H41" s="104"/>
      <c r="I41" s="1"/>
      <c r="J41" s="6"/>
      <c r="K41" s="69">
        <f t="shared" ca="1" si="3"/>
        <v>0</v>
      </c>
      <c r="L41" s="160"/>
      <c r="M41" s="161"/>
      <c r="N41" s="162"/>
    </row>
    <row r="42" spans="1:14" s="16" customFormat="1" ht="21.95" customHeight="1" thickBot="1">
      <c r="A42" s="70">
        <f t="shared" si="2"/>
        <v>45346</v>
      </c>
      <c r="B42" s="71">
        <f t="shared" si="1"/>
        <v>0</v>
      </c>
      <c r="C42" s="99"/>
      <c r="D42" s="100"/>
      <c r="E42" s="101"/>
      <c r="F42" s="102"/>
      <c r="G42" s="103"/>
      <c r="H42" s="104"/>
      <c r="I42" s="1"/>
      <c r="J42" s="6"/>
      <c r="K42" s="69">
        <f ca="1">IF(A42&gt;TODAY(),0,IF(AND(I42="",J42=""),((D42-C42-E42)+(G42-F42-H42))*24-(B42*24),0))</f>
        <v>0</v>
      </c>
      <c r="L42" s="160"/>
      <c r="M42" s="161"/>
      <c r="N42" s="162"/>
    </row>
    <row r="43" spans="1:14" s="16" customFormat="1" ht="21.95" customHeight="1" thickBot="1">
      <c r="A43" s="70">
        <f t="shared" si="2"/>
        <v>45347</v>
      </c>
      <c r="B43" s="71">
        <f t="shared" si="1"/>
        <v>0</v>
      </c>
      <c r="C43" s="99"/>
      <c r="D43" s="100"/>
      <c r="E43" s="101"/>
      <c r="F43" s="102"/>
      <c r="G43" s="103"/>
      <c r="H43" s="104"/>
      <c r="I43" s="1"/>
      <c r="J43" s="6"/>
      <c r="K43" s="69">
        <f t="shared" ca="1" si="3"/>
        <v>0</v>
      </c>
      <c r="L43" s="160"/>
      <c r="M43" s="161"/>
      <c r="N43" s="162"/>
    </row>
    <row r="44" spans="1:14" s="16" customFormat="1" ht="21.95" customHeight="1" thickBot="1">
      <c r="A44" s="70">
        <f t="shared" si="2"/>
        <v>45348</v>
      </c>
      <c r="B44" s="71">
        <f t="shared" si="1"/>
        <v>0</v>
      </c>
      <c r="C44" s="99"/>
      <c r="D44" s="100"/>
      <c r="E44" s="101"/>
      <c r="F44" s="102"/>
      <c r="G44" s="103"/>
      <c r="H44" s="104"/>
      <c r="I44" s="1"/>
      <c r="J44" s="6"/>
      <c r="K44" s="69">
        <f t="shared" ca="1" si="3"/>
        <v>0</v>
      </c>
      <c r="L44" s="160"/>
      <c r="M44" s="161"/>
      <c r="N44" s="162"/>
    </row>
    <row r="45" spans="1:14" s="16" customFormat="1" ht="21.95" customHeight="1" thickBot="1">
      <c r="A45" s="70">
        <f t="shared" si="2"/>
        <v>45349</v>
      </c>
      <c r="B45" s="71">
        <f t="shared" si="1"/>
        <v>0</v>
      </c>
      <c r="C45" s="99"/>
      <c r="D45" s="100"/>
      <c r="E45" s="101"/>
      <c r="F45" s="102"/>
      <c r="G45" s="103"/>
      <c r="H45" s="104"/>
      <c r="I45" s="1"/>
      <c r="J45" s="6"/>
      <c r="K45" s="69">
        <f t="shared" ca="1" si="3"/>
        <v>0</v>
      </c>
      <c r="L45" s="160"/>
      <c r="M45" s="161"/>
      <c r="N45" s="162"/>
    </row>
    <row r="46" spans="1:14" s="16" customFormat="1" ht="21.95" customHeight="1" thickBot="1">
      <c r="A46" s="70">
        <f t="shared" si="2"/>
        <v>45350</v>
      </c>
      <c r="B46" s="71">
        <f t="shared" si="1"/>
        <v>0</v>
      </c>
      <c r="C46" s="99"/>
      <c r="D46" s="100"/>
      <c r="E46" s="101"/>
      <c r="F46" s="102"/>
      <c r="G46" s="103"/>
      <c r="H46" s="104"/>
      <c r="I46" s="1"/>
      <c r="J46" s="6"/>
      <c r="K46" s="69">
        <f t="shared" ca="1" si="3"/>
        <v>0</v>
      </c>
      <c r="L46" s="160"/>
      <c r="M46" s="161"/>
      <c r="N46" s="162"/>
    </row>
    <row r="47" spans="1:14" s="16" customFormat="1" ht="21.95" customHeight="1" thickBot="1">
      <c r="A47" s="70">
        <f>IF(A46="","",IF(MONTH(A46+1)&gt;MONTH(A46),"",(A46+1)))</f>
        <v>45351</v>
      </c>
      <c r="B47" s="81">
        <f>IF(A47="","",HLOOKUP(WEEKDAY($A47,1),$C$6:$I$8,3,FALSE))</f>
        <v>0</v>
      </c>
      <c r="C47" s="99"/>
      <c r="D47" s="100"/>
      <c r="E47" s="101"/>
      <c r="F47" s="102"/>
      <c r="G47" s="103"/>
      <c r="H47" s="104"/>
      <c r="I47" s="1"/>
      <c r="J47" s="6"/>
      <c r="K47" s="69">
        <f ca="1">IF(A47="","",IF(A47&gt;TODAY(),0,IF(AND(I47="",J47=""),((D47-C47-E47)+(G47-F47-H47))*24-(B47*24),0)))</f>
        <v>0</v>
      </c>
      <c r="L47" s="160"/>
      <c r="M47" s="161"/>
      <c r="N47" s="162"/>
    </row>
    <row r="48" spans="1:14" s="16" customFormat="1" ht="21.95" customHeight="1" thickBot="1">
      <c r="A48" s="70" t="str">
        <f t="shared" ref="A48:A49" si="4">IF(A47="","",IF(MONTH(A47+1)&gt;MONTH(A47),"",(A47+1)))</f>
        <v/>
      </c>
      <c r="B48" s="81" t="str">
        <f>IF(A48="","",HLOOKUP(WEEKDAY($A48,1),$C$6:$I$8,3,FALSE))</f>
        <v/>
      </c>
      <c r="C48" s="99"/>
      <c r="D48" s="100"/>
      <c r="E48" s="101"/>
      <c r="F48" s="102"/>
      <c r="G48" s="103"/>
      <c r="H48" s="104"/>
      <c r="I48" s="1"/>
      <c r="J48" s="6"/>
      <c r="K48" s="69" t="str">
        <f ca="1">IF(A48="","",IF(A48&gt;TODAY(),0,IF(AND(I48="",J48=""),((D48-C48-E48)+(G48-F48-H48))*24-(B48*24),0)))</f>
        <v/>
      </c>
      <c r="L48" s="160"/>
      <c r="M48" s="161"/>
      <c r="N48" s="162"/>
    </row>
    <row r="49" spans="1:14" s="16" customFormat="1" ht="21.95" customHeight="1" thickBot="1">
      <c r="A49" s="70" t="str">
        <f t="shared" si="4"/>
        <v/>
      </c>
      <c r="B49" s="82" t="str">
        <f>IF(A49="","",HLOOKUP(WEEKDAY($A49,1),$C$6:$I$8,3,FALSE))</f>
        <v/>
      </c>
      <c r="C49" s="99"/>
      <c r="D49" s="100"/>
      <c r="E49" s="101"/>
      <c r="F49" s="102"/>
      <c r="G49" s="103"/>
      <c r="H49" s="104"/>
      <c r="I49" s="10"/>
      <c r="J49" s="11"/>
      <c r="K49" s="69" t="str">
        <f ca="1">IF(A49="","",IF(A49&gt;TODAY(),0,IF(AND(I49="",J49=""),((D49-C49-E49)+(G49-F49-H49))*24-(B49*24),0)))</f>
        <v/>
      </c>
      <c r="L49" s="178"/>
      <c r="M49" s="179"/>
      <c r="N49" s="180"/>
    </row>
    <row r="50" spans="1:14" s="16" customFormat="1" ht="21" customHeight="1" thickBot="1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81"/>
      <c r="M50" s="181"/>
      <c r="N50" s="182"/>
    </row>
    <row r="51" spans="1:14" s="80" customFormat="1" ht="21.95" customHeight="1" thickBot="1">
      <c r="A51" s="76" t="s">
        <v>7</v>
      </c>
      <c r="B51" s="77"/>
      <c r="C51" s="78"/>
      <c r="D51" s="78"/>
      <c r="E51" s="77"/>
      <c r="F51" s="78"/>
      <c r="G51" s="78"/>
      <c r="H51" s="78"/>
      <c r="I51" s="77"/>
      <c r="J51" s="79"/>
      <c r="K51" s="87">
        <f ca="1">SUM(K19:K50)</f>
        <v>0</v>
      </c>
      <c r="L51" s="183"/>
      <c r="M51" s="184"/>
      <c r="N51" s="185"/>
    </row>
    <row r="52" spans="1:14" s="80" customFormat="1" ht="21.95" customHeight="1" thickBot="1">
      <c r="A52" s="163" t="s">
        <v>38</v>
      </c>
      <c r="B52" s="164"/>
      <c r="C52" s="164"/>
      <c r="D52" s="164"/>
      <c r="E52" s="77"/>
      <c r="F52" s="78"/>
      <c r="G52" s="78"/>
      <c r="H52" s="78"/>
      <c r="I52" s="77"/>
      <c r="J52" s="78"/>
      <c r="K52" s="88"/>
      <c r="L52" s="84"/>
      <c r="M52" s="85"/>
      <c r="N52" s="86"/>
    </row>
    <row r="53" spans="1:14" s="80" customFormat="1" ht="21.95" customHeight="1" thickBot="1">
      <c r="A53" s="89" t="s">
        <v>8</v>
      </c>
      <c r="B53" s="90"/>
      <c r="C53" s="90"/>
      <c r="D53" s="90"/>
      <c r="E53" s="90"/>
      <c r="F53" s="90"/>
      <c r="G53" s="90"/>
      <c r="H53" s="90"/>
      <c r="I53" s="90"/>
      <c r="J53" s="90"/>
      <c r="K53" s="91">
        <f ca="1">K51+K18-K52</f>
        <v>0</v>
      </c>
      <c r="L53" s="175"/>
      <c r="M53" s="176"/>
      <c r="N53" s="177"/>
    </row>
    <row r="55" spans="1:14" ht="31.5" customHeight="1">
      <c r="J55" s="165"/>
      <c r="K55" s="165"/>
      <c r="L55" s="165"/>
      <c r="M55" s="165"/>
      <c r="N55" s="165"/>
    </row>
    <row r="56" spans="1:14">
      <c r="J56" s="166" t="s">
        <v>34</v>
      </c>
      <c r="K56" s="166"/>
      <c r="L56" s="166"/>
      <c r="M56" s="166"/>
      <c r="N56" s="166"/>
    </row>
    <row r="62" spans="1:14">
      <c r="E62" s="4"/>
    </row>
    <row r="63" spans="1:14">
      <c r="E63" s="3"/>
    </row>
    <row r="64" spans="1:14">
      <c r="E64" s="3"/>
    </row>
    <row r="65" spans="5:5">
      <c r="E65" s="3"/>
    </row>
    <row r="66" spans="5:5">
      <c r="E66" s="3"/>
    </row>
    <row r="67" spans="5:5">
      <c r="E67" s="3"/>
    </row>
    <row r="68" spans="5:5">
      <c r="E68" s="4"/>
    </row>
    <row r="69" spans="5:5">
      <c r="E69" s="4"/>
    </row>
  </sheetData>
  <sheetProtection sheet="1" objects="1" scenarios="1"/>
  <mergeCells count="55">
    <mergeCell ref="A52:D52"/>
    <mergeCell ref="J55:N55"/>
    <mergeCell ref="J56:N56"/>
    <mergeCell ref="A5:B5"/>
    <mergeCell ref="C5:I5"/>
    <mergeCell ref="L20:N20"/>
    <mergeCell ref="A7:B8"/>
    <mergeCell ref="A12:A13"/>
    <mergeCell ref="C12:E12"/>
    <mergeCell ref="F12:H12"/>
    <mergeCell ref="I12:I13"/>
    <mergeCell ref="K12:K13"/>
    <mergeCell ref="L12:N13"/>
    <mergeCell ref="L14:N16"/>
    <mergeCell ref="L17:N17"/>
    <mergeCell ref="L18:N18"/>
    <mergeCell ref="K1:N1"/>
    <mergeCell ref="A3:B3"/>
    <mergeCell ref="C3:I3"/>
    <mergeCell ref="A4:B4"/>
    <mergeCell ref="C4:I4"/>
    <mergeCell ref="J12:J13"/>
    <mergeCell ref="L19:N19"/>
    <mergeCell ref="L32:N32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4:N44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51:N51"/>
    <mergeCell ref="L53:N53"/>
    <mergeCell ref="L45:N45"/>
    <mergeCell ref="L46:N46"/>
    <mergeCell ref="L47:N47"/>
    <mergeCell ref="L48:N48"/>
    <mergeCell ref="L49:N49"/>
    <mergeCell ref="L50:N50"/>
  </mergeCells>
  <conditionalFormatting sqref="A19:J19 L19 I20:J39 I40:K49 K19:K39 A20:H49">
    <cfRule type="expression" dxfId="384" priority="40">
      <formula>OR(WEEKDAY($A19)=1,WEEKDAY($A19)=7)</formula>
    </cfRule>
  </conditionalFormatting>
  <conditionalFormatting sqref="L20">
    <cfRule type="expression" dxfId="383" priority="38">
      <formula>OR(WEEKDAY($A20)=1,WEEKDAY($A20)=7)</formula>
    </cfRule>
  </conditionalFormatting>
  <conditionalFormatting sqref="L21">
    <cfRule type="expression" dxfId="382" priority="37">
      <formula>OR(WEEKDAY($A21)=1,WEEKDAY($A21)=7)</formula>
    </cfRule>
  </conditionalFormatting>
  <conditionalFormatting sqref="L22">
    <cfRule type="expression" dxfId="381" priority="36">
      <formula>OR(WEEKDAY($A22)=1,WEEKDAY($A22)=7)</formula>
    </cfRule>
  </conditionalFormatting>
  <conditionalFormatting sqref="L23">
    <cfRule type="expression" dxfId="380" priority="35">
      <formula>OR(WEEKDAY($A23)=1,WEEKDAY($A23)=7)</formula>
    </cfRule>
  </conditionalFormatting>
  <conditionalFormatting sqref="L24">
    <cfRule type="expression" dxfId="379" priority="34">
      <formula>OR(WEEKDAY($A24)=1,WEEKDAY($A24)=7)</formula>
    </cfRule>
  </conditionalFormatting>
  <conditionalFormatting sqref="L25">
    <cfRule type="expression" dxfId="378" priority="33">
      <formula>OR(WEEKDAY($A25)=1,WEEKDAY($A25)=7)</formula>
    </cfRule>
  </conditionalFormatting>
  <conditionalFormatting sqref="L26">
    <cfRule type="expression" dxfId="377" priority="32">
      <formula>OR(WEEKDAY($A26)=1,WEEKDAY($A26)=7)</formula>
    </cfRule>
  </conditionalFormatting>
  <conditionalFormatting sqref="L27">
    <cfRule type="expression" dxfId="376" priority="31">
      <formula>OR(WEEKDAY($A27)=1,WEEKDAY($A27)=7)</formula>
    </cfRule>
  </conditionalFormatting>
  <conditionalFormatting sqref="L28">
    <cfRule type="expression" dxfId="375" priority="30">
      <formula>OR(WEEKDAY($A28)=1,WEEKDAY($A28)=7)</formula>
    </cfRule>
  </conditionalFormatting>
  <conditionalFormatting sqref="L29">
    <cfRule type="expression" dxfId="374" priority="29">
      <formula>OR(WEEKDAY($A29)=1,WEEKDAY($A29)=7)</formula>
    </cfRule>
  </conditionalFormatting>
  <conditionalFormatting sqref="L30">
    <cfRule type="expression" dxfId="373" priority="28">
      <formula>OR(WEEKDAY($A30)=1,WEEKDAY($A30)=7)</formula>
    </cfRule>
  </conditionalFormatting>
  <conditionalFormatting sqref="L31">
    <cfRule type="expression" dxfId="372" priority="27">
      <formula>OR(WEEKDAY($A31)=1,WEEKDAY($A31)=7)</formula>
    </cfRule>
  </conditionalFormatting>
  <conditionalFormatting sqref="L32">
    <cfRule type="expression" dxfId="371" priority="26">
      <formula>OR(WEEKDAY($A32)=1,WEEKDAY($A32)=7)</formula>
    </cfRule>
  </conditionalFormatting>
  <conditionalFormatting sqref="L33">
    <cfRule type="expression" dxfId="370" priority="25">
      <formula>OR(WEEKDAY($A33)=1,WEEKDAY($A33)=7)</formula>
    </cfRule>
  </conditionalFormatting>
  <conditionalFormatting sqref="L34">
    <cfRule type="expression" dxfId="369" priority="24">
      <formula>OR(WEEKDAY($A34)=1,WEEKDAY($A34)=7)</formula>
    </cfRule>
  </conditionalFormatting>
  <conditionalFormatting sqref="L35">
    <cfRule type="expression" dxfId="368" priority="23">
      <formula>OR(WEEKDAY($A35)=1,WEEKDAY($A35)=7)</formula>
    </cfRule>
  </conditionalFormatting>
  <conditionalFormatting sqref="L36">
    <cfRule type="expression" dxfId="367" priority="22">
      <formula>OR(WEEKDAY($A36)=1,WEEKDAY($A36)=7)</formula>
    </cfRule>
  </conditionalFormatting>
  <conditionalFormatting sqref="L37">
    <cfRule type="expression" dxfId="366" priority="21">
      <formula>OR(WEEKDAY($A37)=1,WEEKDAY($A37)=7)</formula>
    </cfRule>
  </conditionalFormatting>
  <conditionalFormatting sqref="L38">
    <cfRule type="expression" dxfId="365" priority="20">
      <formula>OR(WEEKDAY($A38)=1,WEEKDAY($A38)=7)</formula>
    </cfRule>
  </conditionalFormatting>
  <conditionalFormatting sqref="L39">
    <cfRule type="expression" dxfId="364" priority="19">
      <formula>OR(WEEKDAY($A39)=1,WEEKDAY($A39)=7)</formula>
    </cfRule>
  </conditionalFormatting>
  <conditionalFormatting sqref="L40">
    <cfRule type="expression" dxfId="363" priority="18">
      <formula>OR(WEEKDAY($A40)=1,WEEKDAY($A40)=7)</formula>
    </cfRule>
  </conditionalFormatting>
  <conditionalFormatting sqref="L41">
    <cfRule type="expression" dxfId="362" priority="17">
      <formula>OR(WEEKDAY($A41)=1,WEEKDAY($A41)=7)</formula>
    </cfRule>
  </conditionalFormatting>
  <conditionalFormatting sqref="L42">
    <cfRule type="expression" dxfId="361" priority="16">
      <formula>OR(WEEKDAY($A42)=1,WEEKDAY($A42)=7)</formula>
    </cfRule>
  </conditionalFormatting>
  <conditionalFormatting sqref="L43">
    <cfRule type="expression" dxfId="360" priority="15">
      <formula>OR(WEEKDAY($A43)=1,WEEKDAY($A43)=7)</formula>
    </cfRule>
  </conditionalFormatting>
  <conditionalFormatting sqref="L44">
    <cfRule type="expression" dxfId="359" priority="14">
      <formula>OR(WEEKDAY($A44)=1,WEEKDAY($A44)=7)</formula>
    </cfRule>
  </conditionalFormatting>
  <conditionalFormatting sqref="L45">
    <cfRule type="expression" dxfId="358" priority="13">
      <formula>OR(WEEKDAY($A45)=1,WEEKDAY($A45)=7)</formula>
    </cfRule>
  </conditionalFormatting>
  <conditionalFormatting sqref="L46">
    <cfRule type="expression" dxfId="357" priority="12">
      <formula>OR(WEEKDAY($A46)=1,WEEKDAY($A46)=7)</formula>
    </cfRule>
  </conditionalFormatting>
  <conditionalFormatting sqref="L47">
    <cfRule type="expression" dxfId="356" priority="11">
      <formula>OR(WEEKDAY($A47)=1,WEEKDAY($A47)=7)</formula>
    </cfRule>
  </conditionalFormatting>
  <conditionalFormatting sqref="L48">
    <cfRule type="expression" dxfId="355" priority="10">
      <formula>OR(WEEKDAY($A48)=1,WEEKDAY($A48)=7)</formula>
    </cfRule>
  </conditionalFormatting>
  <conditionalFormatting sqref="L49">
    <cfRule type="expression" dxfId="354" priority="9">
      <formula>OR(WEEKDAY($A49)=1,WEEKDAY($A49)=7)</formula>
    </cfRule>
  </conditionalFormatting>
  <conditionalFormatting sqref="K41">
    <cfRule type="expression" dxfId="353" priority="8">
      <formula>A41&gt;TODAY()</formula>
    </cfRule>
  </conditionalFormatting>
  <conditionalFormatting sqref="K40">
    <cfRule type="expression" dxfId="352" priority="7">
      <formula>A40&gt;TODAY()</formula>
    </cfRule>
  </conditionalFormatting>
  <conditionalFormatting sqref="K39:K49">
    <cfRule type="expression" dxfId="351" priority="6">
      <formula>A39&gt;TODAY()</formula>
    </cfRule>
  </conditionalFormatting>
  <conditionalFormatting sqref="K19:K49">
    <cfRule type="expression" dxfId="350" priority="5">
      <formula>A19&gt;TODAY()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&amp;R&amp;G</oddHeader>
    <oddFooter>&amp;L&amp;9 7.5.3.07/001&amp;C&amp;9© Bischöfliches Generalvikariat Osnabrück, Abteilung Kirchengemeinden&amp;R&amp;9Stand: Januar 2019</oddFooter>
  </headerFooter>
  <ignoredErrors>
    <ignoredError sqref="K18 C8:F8 C3:I5 G8:I8" unlockedFormula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9"/>
  <sheetViews>
    <sheetView zoomScale="115" zoomScaleNormal="115" workbookViewId="0">
      <selection activeCell="J16" sqref="J16"/>
    </sheetView>
  </sheetViews>
  <sheetFormatPr baseColWidth="10" defaultRowHeight="14.25"/>
  <cols>
    <col min="1" max="1" width="27.875" bestFit="1" customWidth="1"/>
    <col min="2" max="2" width="5.375" bestFit="1" customWidth="1"/>
    <col min="3" max="3" width="5.75" bestFit="1" customWidth="1"/>
    <col min="4" max="5" width="5.5" bestFit="1" customWidth="1"/>
    <col min="6" max="6" width="5.75" bestFit="1" customWidth="1"/>
    <col min="7" max="8" width="5.5" bestFit="1" customWidth="1"/>
    <col min="9" max="10" width="5" customWidth="1"/>
    <col min="11" max="11" width="9.25" customWidth="1"/>
    <col min="12" max="12" width="1" customWidth="1"/>
    <col min="13" max="13" width="16" customWidth="1"/>
    <col min="14" max="14" width="10.875" customWidth="1"/>
    <col min="15" max="15" width="1.875" customWidth="1"/>
  </cols>
  <sheetData>
    <row r="1" spans="1:16" ht="23.25">
      <c r="A1" s="14" t="s">
        <v>20</v>
      </c>
      <c r="K1" s="138">
        <f>A19</f>
        <v>45352</v>
      </c>
      <c r="L1" s="138"/>
      <c r="M1" s="138"/>
      <c r="N1" s="138"/>
    </row>
    <row r="2" spans="1:16" ht="23.25">
      <c r="A2" s="14"/>
      <c r="K2" s="15"/>
      <c r="L2" s="15"/>
      <c r="M2" s="15"/>
      <c r="N2" s="15"/>
    </row>
    <row r="3" spans="1:16" ht="18" customHeight="1">
      <c r="A3" s="167" t="s">
        <v>21</v>
      </c>
      <c r="B3" s="168"/>
      <c r="C3" s="141">
        <f>Januar!C3</f>
        <v>0</v>
      </c>
      <c r="D3" s="142"/>
      <c r="E3" s="142"/>
      <c r="F3" s="142"/>
      <c r="G3" s="142"/>
      <c r="H3" s="142"/>
      <c r="I3" s="143"/>
      <c r="J3" s="16"/>
      <c r="K3" s="16"/>
      <c r="L3" s="16"/>
      <c r="M3" s="16"/>
      <c r="N3" s="16"/>
    </row>
    <row r="4" spans="1:16" ht="18.75" customHeight="1">
      <c r="A4" s="169" t="s">
        <v>3</v>
      </c>
      <c r="B4" s="170"/>
      <c r="C4" s="141">
        <f>Januar!C4</f>
        <v>0</v>
      </c>
      <c r="D4" s="142"/>
      <c r="E4" s="142"/>
      <c r="F4" s="142"/>
      <c r="G4" s="142"/>
      <c r="H4" s="142"/>
      <c r="I4" s="143"/>
      <c r="J4" s="16"/>
      <c r="K4" s="17" t="s">
        <v>1</v>
      </c>
      <c r="L4" s="18"/>
      <c r="M4" s="19"/>
      <c r="N4" s="19">
        <f>SUM(C8:I8)*24</f>
        <v>0</v>
      </c>
    </row>
    <row r="5" spans="1:16" ht="18" customHeight="1">
      <c r="A5" s="167" t="s">
        <v>29</v>
      </c>
      <c r="B5" s="168"/>
      <c r="C5" s="141">
        <f>Januar!C5</f>
        <v>0</v>
      </c>
      <c r="D5" s="142"/>
      <c r="E5" s="142"/>
      <c r="F5" s="142"/>
      <c r="G5" s="142"/>
      <c r="H5" s="142"/>
      <c r="I5" s="143"/>
      <c r="J5" s="16"/>
      <c r="K5" s="20" t="s">
        <v>6</v>
      </c>
      <c r="L5" s="21"/>
      <c r="M5" s="19"/>
      <c r="N5" s="19">
        <f>ROUNDUP(80/39*$N$4*4,0)/4</f>
        <v>0</v>
      </c>
      <c r="P5" s="22"/>
    </row>
    <row r="6" spans="1:16" ht="15" hidden="1">
      <c r="A6" s="23"/>
      <c r="B6" s="24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3">
        <v>1</v>
      </c>
      <c r="J6" s="16"/>
      <c r="K6" s="20"/>
      <c r="L6" s="21"/>
      <c r="M6" s="19"/>
      <c r="N6" s="19"/>
      <c r="P6" s="22"/>
    </row>
    <row r="7" spans="1:16" ht="18" customHeight="1">
      <c r="A7" s="171" t="s">
        <v>24</v>
      </c>
      <c r="B7" s="172"/>
      <c r="C7" s="25" t="s">
        <v>14</v>
      </c>
      <c r="D7" s="25" t="s">
        <v>15</v>
      </c>
      <c r="E7" s="25" t="s">
        <v>16</v>
      </c>
      <c r="F7" s="25" t="s">
        <v>17</v>
      </c>
      <c r="G7" s="25" t="s">
        <v>18</v>
      </c>
      <c r="H7" s="25" t="s">
        <v>22</v>
      </c>
      <c r="I7" s="25" t="s">
        <v>23</v>
      </c>
      <c r="J7" s="16"/>
      <c r="K7" s="20" t="s">
        <v>5</v>
      </c>
      <c r="L7" s="21"/>
      <c r="M7" s="19"/>
      <c r="N7" s="19">
        <f>ROUNDUP(40/39*$N$4*4,0)/4*-1</f>
        <v>0</v>
      </c>
    </row>
    <row r="8" spans="1:16" ht="18" customHeight="1">
      <c r="A8" s="173"/>
      <c r="B8" s="174"/>
      <c r="C8" s="13">
        <f>Februar!C8</f>
        <v>0</v>
      </c>
      <c r="D8" s="13">
        <f>Februar!D8</f>
        <v>0</v>
      </c>
      <c r="E8" s="13">
        <f>Februar!E8</f>
        <v>0</v>
      </c>
      <c r="F8" s="13">
        <f>Februar!F8</f>
        <v>0</v>
      </c>
      <c r="G8" s="13">
        <f>Februar!G8</f>
        <v>0</v>
      </c>
      <c r="H8" s="13">
        <f>Februar!H8</f>
        <v>0</v>
      </c>
      <c r="I8" s="13">
        <f>Februar!I8</f>
        <v>0</v>
      </c>
      <c r="J8" s="16"/>
      <c r="K8" s="16"/>
      <c r="L8" s="26"/>
      <c r="M8" s="26"/>
      <c r="N8" s="26"/>
    </row>
    <row r="9" spans="1:16" ht="15" hidden="1">
      <c r="A9" s="2" t="s">
        <v>19</v>
      </c>
      <c r="B9" s="3"/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3">
        <v>1</v>
      </c>
      <c r="L9" s="22"/>
      <c r="M9" s="22"/>
      <c r="N9" s="22"/>
    </row>
    <row r="10" spans="1:16" ht="15" hidden="1">
      <c r="A10" s="5"/>
      <c r="B10" s="4"/>
      <c r="C10" s="3">
        <f>IF(ISBLANK(C8)=FALSE,1,0)</f>
        <v>1</v>
      </c>
      <c r="D10" s="3">
        <f>IF(ISBLANK(D8)=FALSE,1,0)</f>
        <v>1</v>
      </c>
      <c r="E10" s="3">
        <f>IF(ISBLANK(E8)=FALSE,1,0)</f>
        <v>1</v>
      </c>
      <c r="F10" s="3">
        <f>IF(ISBLANK(F8)=FALSE,1,0)</f>
        <v>1</v>
      </c>
      <c r="G10" s="3">
        <f>IF(ISBLANK(G8)=FALSE,1,0)</f>
        <v>1</v>
      </c>
      <c r="H10" s="4">
        <v>0</v>
      </c>
      <c r="I10" s="4">
        <v>0</v>
      </c>
      <c r="K10" s="27"/>
      <c r="L10" s="27"/>
      <c r="M10" s="27"/>
    </row>
    <row r="11" spans="1:16" ht="15.75" thickBot="1">
      <c r="A11" s="5"/>
      <c r="B11" s="4"/>
      <c r="C11" s="3"/>
      <c r="D11" s="3"/>
      <c r="E11" s="3"/>
      <c r="F11" s="3"/>
      <c r="G11" s="3"/>
      <c r="H11" s="4"/>
      <c r="K11" s="27"/>
      <c r="L11" s="27"/>
      <c r="M11" s="27"/>
    </row>
    <row r="12" spans="1:16" s="29" customFormat="1" ht="17.100000000000001" customHeight="1">
      <c r="A12" s="132" t="s">
        <v>4</v>
      </c>
      <c r="B12" s="28"/>
      <c r="C12" s="132" t="s">
        <v>25</v>
      </c>
      <c r="D12" s="136"/>
      <c r="E12" s="137"/>
      <c r="F12" s="132" t="s">
        <v>26</v>
      </c>
      <c r="G12" s="136"/>
      <c r="H12" s="136"/>
      <c r="I12" s="134" t="s">
        <v>27</v>
      </c>
      <c r="J12" s="149" t="s">
        <v>39</v>
      </c>
      <c r="K12" s="139" t="s">
        <v>28</v>
      </c>
      <c r="L12" s="132" t="s">
        <v>2</v>
      </c>
      <c r="M12" s="136"/>
      <c r="N12" s="137"/>
    </row>
    <row r="13" spans="1:16" s="29" customFormat="1" ht="17.100000000000001" customHeight="1">
      <c r="A13" s="133"/>
      <c r="B13" s="30"/>
      <c r="C13" s="31" t="s">
        <v>10</v>
      </c>
      <c r="D13" s="32" t="s">
        <v>12</v>
      </c>
      <c r="E13" s="32" t="s">
        <v>11</v>
      </c>
      <c r="F13" s="31" t="s">
        <v>10</v>
      </c>
      <c r="G13" s="32" t="s">
        <v>12</v>
      </c>
      <c r="H13" s="32" t="s">
        <v>11</v>
      </c>
      <c r="I13" s="135"/>
      <c r="J13" s="150"/>
      <c r="K13" s="140"/>
      <c r="L13" s="133"/>
      <c r="M13" s="144"/>
      <c r="N13" s="145"/>
    </row>
    <row r="14" spans="1:16" s="38" customFormat="1" ht="12.75" customHeight="1">
      <c r="A14" s="33">
        <v>42744</v>
      </c>
      <c r="B14" s="34">
        <v>0.16666666666666666</v>
      </c>
      <c r="C14" s="105">
        <v>0.33333333333333331</v>
      </c>
      <c r="D14" s="106">
        <v>0.5</v>
      </c>
      <c r="E14" s="107">
        <v>1.0416666666666666E-2</v>
      </c>
      <c r="F14" s="114">
        <v>0.5625</v>
      </c>
      <c r="G14" s="115">
        <v>0.64583333333333337</v>
      </c>
      <c r="H14" s="116"/>
      <c r="I14" s="35"/>
      <c r="J14" s="36"/>
      <c r="K14" s="37">
        <v>1.75</v>
      </c>
      <c r="L14" s="123" t="s">
        <v>13</v>
      </c>
      <c r="M14" s="124"/>
      <c r="N14" s="125"/>
    </row>
    <row r="15" spans="1:16" s="38" customFormat="1" ht="12.75">
      <c r="A15" s="39">
        <v>42746</v>
      </c>
      <c r="B15" s="40">
        <v>0.16666666666666666</v>
      </c>
      <c r="C15" s="108"/>
      <c r="D15" s="109"/>
      <c r="E15" s="110"/>
      <c r="F15" s="117"/>
      <c r="G15" s="118"/>
      <c r="H15" s="119"/>
      <c r="I15" s="41" t="s">
        <v>0</v>
      </c>
      <c r="J15" s="42"/>
      <c r="K15" s="43">
        <v>0</v>
      </c>
      <c r="L15" s="126"/>
      <c r="M15" s="127"/>
      <c r="N15" s="128"/>
    </row>
    <row r="16" spans="1:16" s="38" customFormat="1" ht="12.75">
      <c r="A16" s="44">
        <v>42748</v>
      </c>
      <c r="B16" s="45">
        <v>0.16666666666666666</v>
      </c>
      <c r="C16" s="111">
        <v>0.33333333333333331</v>
      </c>
      <c r="D16" s="112">
        <v>0.41666666666666669</v>
      </c>
      <c r="E16" s="113"/>
      <c r="F16" s="120"/>
      <c r="G16" s="121"/>
      <c r="H16" s="122"/>
      <c r="I16" s="46"/>
      <c r="J16" s="47"/>
      <c r="K16" s="48">
        <v>-2</v>
      </c>
      <c r="L16" s="129"/>
      <c r="M16" s="130"/>
      <c r="N16" s="131"/>
    </row>
    <row r="17" spans="1:14" s="38" customFormat="1" ht="12.75">
      <c r="A17" s="49"/>
      <c r="B17" s="50"/>
      <c r="C17" s="51"/>
      <c r="D17" s="52"/>
      <c r="E17" s="53"/>
      <c r="F17" s="54"/>
      <c r="G17" s="50"/>
      <c r="H17" s="50"/>
      <c r="I17" s="55"/>
      <c r="J17" s="56"/>
      <c r="K17" s="57"/>
      <c r="L17" s="151"/>
      <c r="M17" s="152"/>
      <c r="N17" s="153"/>
    </row>
    <row r="18" spans="1:14" s="38" customFormat="1" ht="21.95" customHeight="1" thickBot="1">
      <c r="A18" s="58" t="s">
        <v>30</v>
      </c>
      <c r="B18" s="59"/>
      <c r="C18" s="60"/>
      <c r="D18" s="61"/>
      <c r="E18" s="62"/>
      <c r="F18" s="63"/>
      <c r="G18" s="59"/>
      <c r="H18" s="59"/>
      <c r="I18" s="64"/>
      <c r="J18" s="65"/>
      <c r="K18" s="66">
        <f ca="1">Februar!K53</f>
        <v>0</v>
      </c>
      <c r="L18" s="154"/>
      <c r="M18" s="155"/>
      <c r="N18" s="156"/>
    </row>
    <row r="19" spans="1:14" s="16" customFormat="1" ht="21.95" customHeight="1" thickBot="1">
      <c r="A19" s="67">
        <f>DATE(YEAR(Januar!A19),3,1)</f>
        <v>45352</v>
      </c>
      <c r="B19" s="68">
        <f>HLOOKUP(WEEKDAY($A19,1),$C$6:$I$8,3,FALSE)</f>
        <v>0</v>
      </c>
      <c r="C19" s="99"/>
      <c r="D19" s="100"/>
      <c r="E19" s="101"/>
      <c r="F19" s="102"/>
      <c r="G19" s="103"/>
      <c r="H19" s="104"/>
      <c r="I19" s="8"/>
      <c r="J19" s="9"/>
      <c r="K19" s="69">
        <f t="shared" ref="K19:K29" ca="1" si="0">IF(A19&gt;TODAY(),0,IF(AND(I19="",J19=""),((D19-C19-E19)+(G19-F19-H19))*24-(B19*24),0))</f>
        <v>0</v>
      </c>
      <c r="L19" s="157"/>
      <c r="M19" s="158"/>
      <c r="N19" s="159"/>
    </row>
    <row r="20" spans="1:14" s="16" customFormat="1" ht="21.95" customHeight="1" thickBot="1">
      <c r="A20" s="70">
        <f>A19+1</f>
        <v>45353</v>
      </c>
      <c r="B20" s="71">
        <f t="shared" ref="B20:B46" si="1">HLOOKUP(WEEKDAY($A20,1),$C$6:$I$8,3,FALSE)</f>
        <v>0</v>
      </c>
      <c r="C20" s="99"/>
      <c r="D20" s="100"/>
      <c r="E20" s="101"/>
      <c r="F20" s="102"/>
      <c r="G20" s="103"/>
      <c r="H20" s="104"/>
      <c r="I20" s="1"/>
      <c r="J20" s="6"/>
      <c r="K20" s="69">
        <f t="shared" ca="1" si="0"/>
        <v>0</v>
      </c>
      <c r="L20" s="160"/>
      <c r="M20" s="161"/>
      <c r="N20" s="162"/>
    </row>
    <row r="21" spans="1:14" s="16" customFormat="1" ht="21.95" customHeight="1" thickBot="1">
      <c r="A21" s="70">
        <f>A20+1</f>
        <v>45354</v>
      </c>
      <c r="B21" s="71">
        <f t="shared" si="1"/>
        <v>0</v>
      </c>
      <c r="C21" s="99"/>
      <c r="D21" s="100"/>
      <c r="E21" s="101"/>
      <c r="F21" s="102"/>
      <c r="G21" s="103"/>
      <c r="H21" s="104"/>
      <c r="I21" s="1"/>
      <c r="J21" s="6"/>
      <c r="K21" s="69">
        <f t="shared" ca="1" si="0"/>
        <v>0</v>
      </c>
      <c r="L21" s="160"/>
      <c r="M21" s="161"/>
      <c r="N21" s="162"/>
    </row>
    <row r="22" spans="1:14" s="16" customFormat="1" ht="21.95" customHeight="1" thickBot="1">
      <c r="A22" s="70">
        <f>A21+1</f>
        <v>45355</v>
      </c>
      <c r="B22" s="71">
        <f t="shared" si="1"/>
        <v>0</v>
      </c>
      <c r="C22" s="99"/>
      <c r="D22" s="100"/>
      <c r="E22" s="101"/>
      <c r="F22" s="102"/>
      <c r="G22" s="103"/>
      <c r="H22" s="104"/>
      <c r="I22" s="1"/>
      <c r="J22" s="6"/>
      <c r="K22" s="69">
        <f t="shared" ca="1" si="0"/>
        <v>0</v>
      </c>
      <c r="L22" s="160"/>
      <c r="M22" s="161"/>
      <c r="N22" s="162"/>
    </row>
    <row r="23" spans="1:14" s="16" customFormat="1" ht="21.95" customHeight="1" thickBot="1">
      <c r="A23" s="70">
        <f>A22+1</f>
        <v>45356</v>
      </c>
      <c r="B23" s="71">
        <f t="shared" si="1"/>
        <v>0</v>
      </c>
      <c r="C23" s="99"/>
      <c r="D23" s="100"/>
      <c r="E23" s="101"/>
      <c r="F23" s="102"/>
      <c r="G23" s="103"/>
      <c r="H23" s="104"/>
      <c r="I23" s="1"/>
      <c r="J23" s="6"/>
      <c r="K23" s="69">
        <f t="shared" ca="1" si="0"/>
        <v>0</v>
      </c>
      <c r="L23" s="160"/>
      <c r="M23" s="161"/>
      <c r="N23" s="162"/>
    </row>
    <row r="24" spans="1:14" s="16" customFormat="1" ht="21.95" customHeight="1" thickBot="1">
      <c r="A24" s="70">
        <f t="shared" ref="A24:A46" si="2">A23+1</f>
        <v>45357</v>
      </c>
      <c r="B24" s="71">
        <f t="shared" si="1"/>
        <v>0</v>
      </c>
      <c r="C24" s="99"/>
      <c r="D24" s="100"/>
      <c r="E24" s="101"/>
      <c r="F24" s="102"/>
      <c r="G24" s="103"/>
      <c r="H24" s="104"/>
      <c r="I24" s="1"/>
      <c r="J24" s="6"/>
      <c r="K24" s="69">
        <f t="shared" ca="1" si="0"/>
        <v>0</v>
      </c>
      <c r="L24" s="160"/>
      <c r="M24" s="161"/>
      <c r="N24" s="162"/>
    </row>
    <row r="25" spans="1:14" s="16" customFormat="1" ht="21.95" customHeight="1" thickBot="1">
      <c r="A25" s="70">
        <f t="shared" si="2"/>
        <v>45358</v>
      </c>
      <c r="B25" s="71">
        <f t="shared" si="1"/>
        <v>0</v>
      </c>
      <c r="C25" s="99"/>
      <c r="D25" s="100"/>
      <c r="E25" s="101"/>
      <c r="F25" s="102"/>
      <c r="G25" s="103"/>
      <c r="H25" s="104"/>
      <c r="I25" s="1"/>
      <c r="J25" s="6"/>
      <c r="K25" s="69">
        <f t="shared" ca="1" si="0"/>
        <v>0</v>
      </c>
      <c r="L25" s="160"/>
      <c r="M25" s="161"/>
      <c r="N25" s="162"/>
    </row>
    <row r="26" spans="1:14" s="16" customFormat="1" ht="21.95" customHeight="1" thickBot="1">
      <c r="A26" s="70">
        <f t="shared" si="2"/>
        <v>45359</v>
      </c>
      <c r="B26" s="71">
        <f t="shared" si="1"/>
        <v>0</v>
      </c>
      <c r="C26" s="99"/>
      <c r="D26" s="100"/>
      <c r="E26" s="101"/>
      <c r="F26" s="102"/>
      <c r="G26" s="103"/>
      <c r="H26" s="104"/>
      <c r="I26" s="1"/>
      <c r="J26" s="6"/>
      <c r="K26" s="69">
        <f t="shared" ca="1" si="0"/>
        <v>0</v>
      </c>
      <c r="L26" s="160"/>
      <c r="M26" s="161"/>
      <c r="N26" s="162"/>
    </row>
    <row r="27" spans="1:14" s="16" customFormat="1" ht="21.95" customHeight="1" thickBot="1">
      <c r="A27" s="70">
        <f t="shared" si="2"/>
        <v>45360</v>
      </c>
      <c r="B27" s="71">
        <f t="shared" si="1"/>
        <v>0</v>
      </c>
      <c r="C27" s="99"/>
      <c r="D27" s="100"/>
      <c r="E27" s="101"/>
      <c r="F27" s="102"/>
      <c r="G27" s="103"/>
      <c r="H27" s="104"/>
      <c r="I27" s="1"/>
      <c r="J27" s="6"/>
      <c r="K27" s="69">
        <f t="shared" ca="1" si="0"/>
        <v>0</v>
      </c>
      <c r="L27" s="160"/>
      <c r="M27" s="161"/>
      <c r="N27" s="162"/>
    </row>
    <row r="28" spans="1:14" s="16" customFormat="1" ht="21.95" customHeight="1" thickBot="1">
      <c r="A28" s="70">
        <f t="shared" si="2"/>
        <v>45361</v>
      </c>
      <c r="B28" s="71">
        <f t="shared" si="1"/>
        <v>0</v>
      </c>
      <c r="C28" s="99"/>
      <c r="D28" s="100"/>
      <c r="E28" s="101"/>
      <c r="F28" s="102"/>
      <c r="G28" s="103"/>
      <c r="H28" s="104"/>
      <c r="I28" s="1"/>
      <c r="J28" s="6"/>
      <c r="K28" s="69">
        <f t="shared" ca="1" si="0"/>
        <v>0</v>
      </c>
      <c r="L28" s="160"/>
      <c r="M28" s="161"/>
      <c r="N28" s="162"/>
    </row>
    <row r="29" spans="1:14" s="16" customFormat="1" ht="21.95" customHeight="1" thickBot="1">
      <c r="A29" s="70">
        <f t="shared" si="2"/>
        <v>45362</v>
      </c>
      <c r="B29" s="71">
        <f t="shared" si="1"/>
        <v>0</v>
      </c>
      <c r="C29" s="99"/>
      <c r="D29" s="100"/>
      <c r="E29" s="101"/>
      <c r="F29" s="102"/>
      <c r="G29" s="103"/>
      <c r="H29" s="104"/>
      <c r="I29" s="1"/>
      <c r="J29" s="6"/>
      <c r="K29" s="69">
        <f t="shared" ca="1" si="0"/>
        <v>0</v>
      </c>
      <c r="L29" s="160"/>
      <c r="M29" s="161"/>
      <c r="N29" s="162"/>
    </row>
    <row r="30" spans="1:14" s="16" customFormat="1" ht="21.95" customHeight="1" thickBot="1">
      <c r="A30" s="70">
        <f t="shared" si="2"/>
        <v>45363</v>
      </c>
      <c r="B30" s="71">
        <f t="shared" si="1"/>
        <v>0</v>
      </c>
      <c r="C30" s="99"/>
      <c r="D30" s="100"/>
      <c r="E30" s="101"/>
      <c r="F30" s="102"/>
      <c r="G30" s="103"/>
      <c r="H30" s="104"/>
      <c r="I30" s="1"/>
      <c r="J30" s="6"/>
      <c r="K30" s="69">
        <f ca="1">IF(A30&gt;TODAY(),0,IF(AND(I30="",J30=""),((D30-C30-E30)+(G30-F30-H30))*24-(B30*24),0))</f>
        <v>0</v>
      </c>
      <c r="L30" s="160"/>
      <c r="M30" s="161"/>
      <c r="N30" s="162"/>
    </row>
    <row r="31" spans="1:14" s="16" customFormat="1" ht="21.95" customHeight="1" thickBot="1">
      <c r="A31" s="70">
        <f t="shared" si="2"/>
        <v>45364</v>
      </c>
      <c r="B31" s="71">
        <f t="shared" si="1"/>
        <v>0</v>
      </c>
      <c r="C31" s="99"/>
      <c r="D31" s="100"/>
      <c r="E31" s="101"/>
      <c r="F31" s="102"/>
      <c r="G31" s="103"/>
      <c r="H31" s="104"/>
      <c r="I31" s="1"/>
      <c r="J31" s="6"/>
      <c r="K31" s="69">
        <f t="shared" ref="K31:K46" ca="1" si="3">IF(A31&gt;TODAY(),0,IF(AND(I31="",J31=""),((D31-C31-E31)+(G31-F31-H31))*24-(B31*24),0))</f>
        <v>0</v>
      </c>
      <c r="L31" s="160"/>
      <c r="M31" s="161"/>
      <c r="N31" s="162"/>
    </row>
    <row r="32" spans="1:14" s="16" customFormat="1" ht="21.95" customHeight="1" thickBot="1">
      <c r="A32" s="70">
        <f t="shared" si="2"/>
        <v>45365</v>
      </c>
      <c r="B32" s="71">
        <f t="shared" si="1"/>
        <v>0</v>
      </c>
      <c r="C32" s="99"/>
      <c r="D32" s="100"/>
      <c r="E32" s="101"/>
      <c r="F32" s="102"/>
      <c r="G32" s="103"/>
      <c r="H32" s="104"/>
      <c r="I32" s="1"/>
      <c r="J32" s="6"/>
      <c r="K32" s="69">
        <f t="shared" ca="1" si="3"/>
        <v>0</v>
      </c>
      <c r="L32" s="160"/>
      <c r="M32" s="161"/>
      <c r="N32" s="162"/>
    </row>
    <row r="33" spans="1:14" s="16" customFormat="1" ht="21.95" customHeight="1" thickBot="1">
      <c r="A33" s="70">
        <f t="shared" si="2"/>
        <v>45366</v>
      </c>
      <c r="B33" s="71">
        <f t="shared" si="1"/>
        <v>0</v>
      </c>
      <c r="C33" s="99"/>
      <c r="D33" s="100"/>
      <c r="E33" s="101"/>
      <c r="F33" s="102"/>
      <c r="G33" s="103"/>
      <c r="H33" s="104"/>
      <c r="I33" s="1"/>
      <c r="J33" s="6"/>
      <c r="K33" s="69">
        <f t="shared" ca="1" si="3"/>
        <v>0</v>
      </c>
      <c r="L33" s="160"/>
      <c r="M33" s="161"/>
      <c r="N33" s="162"/>
    </row>
    <row r="34" spans="1:14" s="16" customFormat="1" ht="21.95" customHeight="1" thickBot="1">
      <c r="A34" s="70">
        <f t="shared" si="2"/>
        <v>45367</v>
      </c>
      <c r="B34" s="71">
        <f t="shared" si="1"/>
        <v>0</v>
      </c>
      <c r="C34" s="99"/>
      <c r="D34" s="100"/>
      <c r="E34" s="101"/>
      <c r="F34" s="102"/>
      <c r="G34" s="103"/>
      <c r="H34" s="104"/>
      <c r="I34" s="1"/>
      <c r="J34" s="6"/>
      <c r="K34" s="69">
        <f t="shared" ca="1" si="3"/>
        <v>0</v>
      </c>
      <c r="L34" s="160"/>
      <c r="M34" s="161"/>
      <c r="N34" s="162"/>
    </row>
    <row r="35" spans="1:14" s="16" customFormat="1" ht="21.95" customHeight="1" thickBot="1">
      <c r="A35" s="70">
        <f t="shared" si="2"/>
        <v>45368</v>
      </c>
      <c r="B35" s="71">
        <f t="shared" si="1"/>
        <v>0</v>
      </c>
      <c r="C35" s="99"/>
      <c r="D35" s="100"/>
      <c r="E35" s="101"/>
      <c r="F35" s="102"/>
      <c r="G35" s="103"/>
      <c r="H35" s="104"/>
      <c r="I35" s="1"/>
      <c r="J35" s="6"/>
      <c r="K35" s="69">
        <f t="shared" ca="1" si="3"/>
        <v>0</v>
      </c>
      <c r="L35" s="160"/>
      <c r="M35" s="161"/>
      <c r="N35" s="162"/>
    </row>
    <row r="36" spans="1:14" s="16" customFormat="1" ht="21.95" customHeight="1" thickBot="1">
      <c r="A36" s="70">
        <f t="shared" si="2"/>
        <v>45369</v>
      </c>
      <c r="B36" s="71">
        <f t="shared" si="1"/>
        <v>0</v>
      </c>
      <c r="C36" s="99"/>
      <c r="D36" s="100"/>
      <c r="E36" s="101"/>
      <c r="F36" s="102"/>
      <c r="G36" s="103"/>
      <c r="H36" s="104"/>
      <c r="I36" s="1"/>
      <c r="J36" s="6"/>
      <c r="K36" s="69">
        <f t="shared" ca="1" si="3"/>
        <v>0</v>
      </c>
      <c r="L36" s="160"/>
      <c r="M36" s="161"/>
      <c r="N36" s="162"/>
    </row>
    <row r="37" spans="1:14" s="16" customFormat="1" ht="21.95" customHeight="1" thickBot="1">
      <c r="A37" s="70">
        <f t="shared" si="2"/>
        <v>45370</v>
      </c>
      <c r="B37" s="71">
        <f t="shared" si="1"/>
        <v>0</v>
      </c>
      <c r="C37" s="99"/>
      <c r="D37" s="100"/>
      <c r="E37" s="101"/>
      <c r="F37" s="102"/>
      <c r="G37" s="103"/>
      <c r="H37" s="104"/>
      <c r="I37" s="1"/>
      <c r="J37" s="6"/>
      <c r="K37" s="69">
        <f t="shared" ca="1" si="3"/>
        <v>0</v>
      </c>
      <c r="L37" s="160"/>
      <c r="M37" s="161"/>
      <c r="N37" s="162"/>
    </row>
    <row r="38" spans="1:14" s="16" customFormat="1" ht="21.95" customHeight="1" thickBot="1">
      <c r="A38" s="70">
        <f t="shared" si="2"/>
        <v>45371</v>
      </c>
      <c r="B38" s="71">
        <f t="shared" si="1"/>
        <v>0</v>
      </c>
      <c r="C38" s="99"/>
      <c r="D38" s="100"/>
      <c r="E38" s="101"/>
      <c r="F38" s="102"/>
      <c r="G38" s="103"/>
      <c r="H38" s="104"/>
      <c r="I38" s="1"/>
      <c r="J38" s="6"/>
      <c r="K38" s="69">
        <f t="shared" ca="1" si="3"/>
        <v>0</v>
      </c>
      <c r="L38" s="160"/>
      <c r="M38" s="161"/>
      <c r="N38" s="162"/>
    </row>
    <row r="39" spans="1:14" s="16" customFormat="1" ht="21.95" customHeight="1" thickBot="1">
      <c r="A39" s="70">
        <f t="shared" si="2"/>
        <v>45372</v>
      </c>
      <c r="B39" s="71">
        <f t="shared" si="1"/>
        <v>0</v>
      </c>
      <c r="C39" s="99"/>
      <c r="D39" s="100"/>
      <c r="E39" s="101"/>
      <c r="F39" s="102"/>
      <c r="G39" s="103"/>
      <c r="H39" s="104"/>
      <c r="I39" s="1"/>
      <c r="J39" s="6"/>
      <c r="K39" s="69">
        <f t="shared" ca="1" si="3"/>
        <v>0</v>
      </c>
      <c r="L39" s="160"/>
      <c r="M39" s="161"/>
      <c r="N39" s="162"/>
    </row>
    <row r="40" spans="1:14" s="16" customFormat="1" ht="21.95" customHeight="1" thickBot="1">
      <c r="A40" s="70">
        <f t="shared" si="2"/>
        <v>45373</v>
      </c>
      <c r="B40" s="71">
        <f t="shared" si="1"/>
        <v>0</v>
      </c>
      <c r="C40" s="99"/>
      <c r="D40" s="100"/>
      <c r="E40" s="101"/>
      <c r="F40" s="102"/>
      <c r="G40" s="103"/>
      <c r="H40" s="104"/>
      <c r="I40" s="1"/>
      <c r="J40" s="6"/>
      <c r="K40" s="69">
        <f t="shared" ca="1" si="3"/>
        <v>0</v>
      </c>
      <c r="L40" s="160"/>
      <c r="M40" s="161"/>
      <c r="N40" s="162"/>
    </row>
    <row r="41" spans="1:14" s="16" customFormat="1" ht="21.95" customHeight="1" thickBot="1">
      <c r="A41" s="70">
        <f t="shared" si="2"/>
        <v>45374</v>
      </c>
      <c r="B41" s="71">
        <f t="shared" si="1"/>
        <v>0</v>
      </c>
      <c r="C41" s="99"/>
      <c r="D41" s="100"/>
      <c r="E41" s="101"/>
      <c r="F41" s="102"/>
      <c r="G41" s="103"/>
      <c r="H41" s="104"/>
      <c r="I41" s="1"/>
      <c r="J41" s="6"/>
      <c r="K41" s="69">
        <f t="shared" ca="1" si="3"/>
        <v>0</v>
      </c>
      <c r="L41" s="160"/>
      <c r="M41" s="161"/>
      <c r="N41" s="162"/>
    </row>
    <row r="42" spans="1:14" s="16" customFormat="1" ht="21.95" customHeight="1" thickBot="1">
      <c r="A42" s="70">
        <f t="shared" si="2"/>
        <v>45375</v>
      </c>
      <c r="B42" s="71">
        <f t="shared" si="1"/>
        <v>0</v>
      </c>
      <c r="C42" s="99"/>
      <c r="D42" s="100"/>
      <c r="E42" s="101"/>
      <c r="F42" s="102"/>
      <c r="G42" s="103"/>
      <c r="H42" s="104"/>
      <c r="I42" s="1"/>
      <c r="J42" s="6"/>
      <c r="K42" s="69">
        <f ca="1">IF(A42&gt;TODAY(),0,IF(AND(I42="",J42=""),((D42-C42-E42)+(G42-F42-H42))*24-(B42*24),0))</f>
        <v>0</v>
      </c>
      <c r="L42" s="160"/>
      <c r="M42" s="161"/>
      <c r="N42" s="162"/>
    </row>
    <row r="43" spans="1:14" s="16" customFormat="1" ht="21.95" customHeight="1" thickBot="1">
      <c r="A43" s="70">
        <f t="shared" si="2"/>
        <v>45376</v>
      </c>
      <c r="B43" s="71">
        <f t="shared" si="1"/>
        <v>0</v>
      </c>
      <c r="C43" s="99"/>
      <c r="D43" s="100"/>
      <c r="E43" s="101"/>
      <c r="F43" s="102"/>
      <c r="G43" s="103"/>
      <c r="H43" s="104"/>
      <c r="I43" s="1"/>
      <c r="J43" s="6"/>
      <c r="K43" s="69">
        <f t="shared" ca="1" si="3"/>
        <v>0</v>
      </c>
      <c r="L43" s="160"/>
      <c r="M43" s="161"/>
      <c r="N43" s="162"/>
    </row>
    <row r="44" spans="1:14" s="16" customFormat="1" ht="21.95" customHeight="1" thickBot="1">
      <c r="A44" s="70">
        <f t="shared" si="2"/>
        <v>45377</v>
      </c>
      <c r="B44" s="71">
        <f t="shared" si="1"/>
        <v>0</v>
      </c>
      <c r="C44" s="99"/>
      <c r="D44" s="100"/>
      <c r="E44" s="101"/>
      <c r="F44" s="102"/>
      <c r="G44" s="103"/>
      <c r="H44" s="104"/>
      <c r="I44" s="1"/>
      <c r="J44" s="6"/>
      <c r="K44" s="69">
        <f t="shared" ca="1" si="3"/>
        <v>0</v>
      </c>
      <c r="L44" s="160"/>
      <c r="M44" s="161"/>
      <c r="N44" s="162"/>
    </row>
    <row r="45" spans="1:14" s="16" customFormat="1" ht="21.95" customHeight="1" thickBot="1">
      <c r="A45" s="70">
        <f t="shared" si="2"/>
        <v>45378</v>
      </c>
      <c r="B45" s="71">
        <f t="shared" si="1"/>
        <v>0</v>
      </c>
      <c r="C45" s="99"/>
      <c r="D45" s="100"/>
      <c r="E45" s="101"/>
      <c r="F45" s="102"/>
      <c r="G45" s="103"/>
      <c r="H45" s="104"/>
      <c r="I45" s="1"/>
      <c r="J45" s="6"/>
      <c r="K45" s="69">
        <f t="shared" ca="1" si="3"/>
        <v>0</v>
      </c>
      <c r="L45" s="160"/>
      <c r="M45" s="161"/>
      <c r="N45" s="162"/>
    </row>
    <row r="46" spans="1:14" s="16" customFormat="1" ht="21.95" customHeight="1" thickBot="1">
      <c r="A46" s="70">
        <f t="shared" si="2"/>
        <v>45379</v>
      </c>
      <c r="B46" s="71">
        <f t="shared" si="1"/>
        <v>0</v>
      </c>
      <c r="C46" s="99"/>
      <c r="D46" s="100"/>
      <c r="E46" s="101"/>
      <c r="F46" s="102"/>
      <c r="G46" s="103"/>
      <c r="H46" s="104"/>
      <c r="I46" s="1"/>
      <c r="J46" s="6"/>
      <c r="K46" s="69">
        <f t="shared" ca="1" si="3"/>
        <v>0</v>
      </c>
      <c r="L46" s="160"/>
      <c r="M46" s="161"/>
      <c r="N46" s="162"/>
    </row>
    <row r="47" spans="1:14" s="16" customFormat="1" ht="21.95" customHeight="1" thickBot="1">
      <c r="A47" s="70">
        <f>IF(A46="","",IF(MONTH(A46+1)&gt;MONTH(A46),"",(A46+1)))</f>
        <v>45380</v>
      </c>
      <c r="B47" s="81">
        <f>IF(A47="","",HLOOKUP(WEEKDAY($A47,1),$C$6:$I$8,3,FALSE))</f>
        <v>0</v>
      </c>
      <c r="C47" s="99"/>
      <c r="D47" s="100"/>
      <c r="E47" s="101"/>
      <c r="F47" s="102"/>
      <c r="G47" s="103"/>
      <c r="H47" s="104"/>
      <c r="I47" s="1"/>
      <c r="J47" s="6"/>
      <c r="K47" s="69">
        <f ca="1">IF(A47="","",IF(A47&gt;TODAY(),0,IF(AND(I47="",J47=""),((D47-C47-E47)+(G47-F47-H47))*24-(B47*24),0)))</f>
        <v>0</v>
      </c>
      <c r="L47" s="160"/>
      <c r="M47" s="161"/>
      <c r="N47" s="162"/>
    </row>
    <row r="48" spans="1:14" s="16" customFormat="1" ht="21.95" customHeight="1" thickBot="1">
      <c r="A48" s="70">
        <f t="shared" ref="A48:A49" si="4">IF(A47="","",IF(MONTH(A47+1)&gt;MONTH(A47),"",(A47+1)))</f>
        <v>45381</v>
      </c>
      <c r="B48" s="81">
        <f>IF(A48="","",HLOOKUP(WEEKDAY($A48,1),$C$6:$I$8,3,FALSE))</f>
        <v>0</v>
      </c>
      <c r="C48" s="99"/>
      <c r="D48" s="100"/>
      <c r="E48" s="101"/>
      <c r="F48" s="102"/>
      <c r="G48" s="103"/>
      <c r="H48" s="104"/>
      <c r="I48" s="1"/>
      <c r="J48" s="6"/>
      <c r="K48" s="69">
        <f ca="1">IF(A48="","",IF(A48&gt;TODAY(),0,IF(AND(I48="",J48=""),((D48-C48-E48)+(G48-F48-H48))*24-(B48*24),0)))</f>
        <v>0</v>
      </c>
      <c r="L48" s="160"/>
      <c r="M48" s="161"/>
      <c r="N48" s="162"/>
    </row>
    <row r="49" spans="1:14" s="16" customFormat="1" ht="21.95" customHeight="1" thickBot="1">
      <c r="A49" s="70">
        <f t="shared" si="4"/>
        <v>45382</v>
      </c>
      <c r="B49" s="82">
        <f>IF(A49="","",HLOOKUP(WEEKDAY($A49,1),$C$6:$I$8,3,FALSE))</f>
        <v>0</v>
      </c>
      <c r="C49" s="99"/>
      <c r="D49" s="100"/>
      <c r="E49" s="101"/>
      <c r="F49" s="102"/>
      <c r="G49" s="103"/>
      <c r="H49" s="104"/>
      <c r="I49" s="10"/>
      <c r="J49" s="11"/>
      <c r="K49" s="69">
        <f ca="1">IF(A49="","",IF(A49&gt;TODAY(),0,IF(AND(I49="",J49=""),((D49-C49-E49)+(G49-F49-H49))*24-(B49*24),0)))</f>
        <v>0</v>
      </c>
      <c r="L49" s="178"/>
      <c r="M49" s="179"/>
      <c r="N49" s="180"/>
    </row>
    <row r="50" spans="1:14" s="16" customFormat="1" ht="21" customHeight="1" thickBot="1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81"/>
      <c r="M50" s="181"/>
      <c r="N50" s="182"/>
    </row>
    <row r="51" spans="1:14" s="80" customFormat="1" ht="21.95" customHeight="1" thickBot="1">
      <c r="A51" s="76" t="s">
        <v>7</v>
      </c>
      <c r="B51" s="77"/>
      <c r="C51" s="78"/>
      <c r="D51" s="78"/>
      <c r="E51" s="77"/>
      <c r="F51" s="78"/>
      <c r="G51" s="78"/>
      <c r="H51" s="78"/>
      <c r="I51" s="77"/>
      <c r="J51" s="79"/>
      <c r="K51" s="87">
        <f ca="1">SUM(K19:K50)</f>
        <v>0</v>
      </c>
      <c r="L51" s="183"/>
      <c r="M51" s="184"/>
      <c r="N51" s="185"/>
    </row>
    <row r="52" spans="1:14" s="80" customFormat="1" ht="21.95" customHeight="1" thickBot="1">
      <c r="A52" s="163" t="s">
        <v>38</v>
      </c>
      <c r="B52" s="164"/>
      <c r="C52" s="164"/>
      <c r="D52" s="164"/>
      <c r="E52" s="77"/>
      <c r="F52" s="78"/>
      <c r="G52" s="78"/>
      <c r="H52" s="78"/>
      <c r="I52" s="77"/>
      <c r="J52" s="78"/>
      <c r="K52" s="88"/>
      <c r="L52" s="84"/>
      <c r="M52" s="85"/>
      <c r="N52" s="86"/>
    </row>
    <row r="53" spans="1:14" s="80" customFormat="1" ht="21.95" customHeight="1" thickBot="1">
      <c r="A53" s="89" t="s">
        <v>8</v>
      </c>
      <c r="B53" s="90"/>
      <c r="C53" s="90"/>
      <c r="D53" s="90"/>
      <c r="E53" s="90"/>
      <c r="F53" s="90"/>
      <c r="G53" s="90"/>
      <c r="H53" s="90"/>
      <c r="I53" s="90"/>
      <c r="J53" s="90"/>
      <c r="K53" s="91">
        <f ca="1">K51+K18-K52</f>
        <v>0</v>
      </c>
      <c r="L53" s="175"/>
      <c r="M53" s="176"/>
      <c r="N53" s="177"/>
    </row>
    <row r="55" spans="1:14" ht="31.5" customHeight="1">
      <c r="J55" s="165"/>
      <c r="K55" s="165"/>
      <c r="L55" s="165"/>
      <c r="M55" s="165"/>
      <c r="N55" s="165"/>
    </row>
    <row r="56" spans="1:14">
      <c r="J56" s="166" t="s">
        <v>34</v>
      </c>
      <c r="K56" s="166"/>
      <c r="L56" s="166"/>
      <c r="M56" s="166"/>
      <c r="N56" s="166"/>
    </row>
    <row r="62" spans="1:14">
      <c r="E62" s="4"/>
    </row>
    <row r="63" spans="1:14">
      <c r="E63" s="3"/>
    </row>
    <row r="64" spans="1:14">
      <c r="E64" s="3"/>
    </row>
    <row r="65" spans="5:5">
      <c r="E65" s="3"/>
    </row>
    <row r="66" spans="5:5">
      <c r="E66" s="3"/>
    </row>
    <row r="67" spans="5:5">
      <c r="E67" s="3"/>
    </row>
    <row r="68" spans="5:5">
      <c r="E68" s="4"/>
    </row>
    <row r="69" spans="5:5">
      <c r="E69" s="4"/>
    </row>
  </sheetData>
  <sheetProtection sheet="1" objects="1" scenarios="1"/>
  <mergeCells count="55">
    <mergeCell ref="A52:D52"/>
    <mergeCell ref="J55:N55"/>
    <mergeCell ref="J56:N56"/>
    <mergeCell ref="A5:B5"/>
    <mergeCell ref="C5:I5"/>
    <mergeCell ref="L20:N20"/>
    <mergeCell ref="A7:B8"/>
    <mergeCell ref="A12:A13"/>
    <mergeCell ref="C12:E12"/>
    <mergeCell ref="F12:H12"/>
    <mergeCell ref="I12:I13"/>
    <mergeCell ref="K12:K13"/>
    <mergeCell ref="L12:N13"/>
    <mergeCell ref="L14:N16"/>
    <mergeCell ref="L17:N17"/>
    <mergeCell ref="L18:N18"/>
    <mergeCell ref="K1:N1"/>
    <mergeCell ref="A3:B3"/>
    <mergeCell ref="C3:I3"/>
    <mergeCell ref="A4:B4"/>
    <mergeCell ref="C4:I4"/>
    <mergeCell ref="J12:J13"/>
    <mergeCell ref="L19:N19"/>
    <mergeCell ref="L32:N32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4:N44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51:N51"/>
    <mergeCell ref="L53:N53"/>
    <mergeCell ref="L45:N45"/>
    <mergeCell ref="L46:N46"/>
    <mergeCell ref="L47:N47"/>
    <mergeCell ref="L48:N48"/>
    <mergeCell ref="L49:N49"/>
    <mergeCell ref="L50:N50"/>
  </mergeCells>
  <conditionalFormatting sqref="A19:J19 L19 I20:J39 I40:K49 K19:K39 A20:H49">
    <cfRule type="expression" dxfId="349" priority="40">
      <formula>OR(WEEKDAY($A19)=1,WEEKDAY($A19)=7)</formula>
    </cfRule>
  </conditionalFormatting>
  <conditionalFormatting sqref="L20">
    <cfRule type="expression" dxfId="348" priority="38">
      <formula>OR(WEEKDAY($A20)=1,WEEKDAY($A20)=7)</formula>
    </cfRule>
  </conditionalFormatting>
  <conditionalFormatting sqref="L21">
    <cfRule type="expression" dxfId="347" priority="37">
      <formula>OR(WEEKDAY($A21)=1,WEEKDAY($A21)=7)</formula>
    </cfRule>
  </conditionalFormatting>
  <conditionalFormatting sqref="L22">
    <cfRule type="expression" dxfId="346" priority="36">
      <formula>OR(WEEKDAY($A22)=1,WEEKDAY($A22)=7)</formula>
    </cfRule>
  </conditionalFormatting>
  <conditionalFormatting sqref="L23">
    <cfRule type="expression" dxfId="345" priority="35">
      <formula>OR(WEEKDAY($A23)=1,WEEKDAY($A23)=7)</formula>
    </cfRule>
  </conditionalFormatting>
  <conditionalFormatting sqref="L24">
    <cfRule type="expression" dxfId="344" priority="34">
      <formula>OR(WEEKDAY($A24)=1,WEEKDAY($A24)=7)</formula>
    </cfRule>
  </conditionalFormatting>
  <conditionalFormatting sqref="L25">
    <cfRule type="expression" dxfId="343" priority="33">
      <formula>OR(WEEKDAY($A25)=1,WEEKDAY($A25)=7)</formula>
    </cfRule>
  </conditionalFormatting>
  <conditionalFormatting sqref="L26">
    <cfRule type="expression" dxfId="342" priority="32">
      <formula>OR(WEEKDAY($A26)=1,WEEKDAY($A26)=7)</formula>
    </cfRule>
  </conditionalFormatting>
  <conditionalFormatting sqref="L27">
    <cfRule type="expression" dxfId="341" priority="31">
      <formula>OR(WEEKDAY($A27)=1,WEEKDAY($A27)=7)</formula>
    </cfRule>
  </conditionalFormatting>
  <conditionalFormatting sqref="L28">
    <cfRule type="expression" dxfId="340" priority="30">
      <formula>OR(WEEKDAY($A28)=1,WEEKDAY($A28)=7)</formula>
    </cfRule>
  </conditionalFormatting>
  <conditionalFormatting sqref="L29">
    <cfRule type="expression" dxfId="339" priority="29">
      <formula>OR(WEEKDAY($A29)=1,WEEKDAY($A29)=7)</formula>
    </cfRule>
  </conditionalFormatting>
  <conditionalFormatting sqref="L30">
    <cfRule type="expression" dxfId="338" priority="28">
      <formula>OR(WEEKDAY($A30)=1,WEEKDAY($A30)=7)</formula>
    </cfRule>
  </conditionalFormatting>
  <conditionalFormatting sqref="L31">
    <cfRule type="expression" dxfId="337" priority="27">
      <formula>OR(WEEKDAY($A31)=1,WEEKDAY($A31)=7)</formula>
    </cfRule>
  </conditionalFormatting>
  <conditionalFormatting sqref="L32">
    <cfRule type="expression" dxfId="336" priority="26">
      <formula>OR(WEEKDAY($A32)=1,WEEKDAY($A32)=7)</formula>
    </cfRule>
  </conditionalFormatting>
  <conditionalFormatting sqref="L33">
    <cfRule type="expression" dxfId="335" priority="25">
      <formula>OR(WEEKDAY($A33)=1,WEEKDAY($A33)=7)</formula>
    </cfRule>
  </conditionalFormatting>
  <conditionalFormatting sqref="L34">
    <cfRule type="expression" dxfId="334" priority="24">
      <formula>OR(WEEKDAY($A34)=1,WEEKDAY($A34)=7)</formula>
    </cfRule>
  </conditionalFormatting>
  <conditionalFormatting sqref="L35">
    <cfRule type="expression" dxfId="333" priority="23">
      <formula>OR(WEEKDAY($A35)=1,WEEKDAY($A35)=7)</formula>
    </cfRule>
  </conditionalFormatting>
  <conditionalFormatting sqref="L36">
    <cfRule type="expression" dxfId="332" priority="22">
      <formula>OR(WEEKDAY($A36)=1,WEEKDAY($A36)=7)</formula>
    </cfRule>
  </conditionalFormatting>
  <conditionalFormatting sqref="L37">
    <cfRule type="expression" dxfId="331" priority="21">
      <formula>OR(WEEKDAY($A37)=1,WEEKDAY($A37)=7)</formula>
    </cfRule>
  </conditionalFormatting>
  <conditionalFormatting sqref="L38">
    <cfRule type="expression" dxfId="330" priority="20">
      <formula>OR(WEEKDAY($A38)=1,WEEKDAY($A38)=7)</formula>
    </cfRule>
  </conditionalFormatting>
  <conditionalFormatting sqref="L39">
    <cfRule type="expression" dxfId="329" priority="19">
      <formula>OR(WEEKDAY($A39)=1,WEEKDAY($A39)=7)</formula>
    </cfRule>
  </conditionalFormatting>
  <conditionalFormatting sqref="L40">
    <cfRule type="expression" dxfId="328" priority="18">
      <formula>OR(WEEKDAY($A40)=1,WEEKDAY($A40)=7)</formula>
    </cfRule>
  </conditionalFormatting>
  <conditionalFormatting sqref="L41">
    <cfRule type="expression" dxfId="327" priority="17">
      <formula>OR(WEEKDAY($A41)=1,WEEKDAY($A41)=7)</formula>
    </cfRule>
  </conditionalFormatting>
  <conditionalFormatting sqref="L42">
    <cfRule type="expression" dxfId="326" priority="16">
      <formula>OR(WEEKDAY($A42)=1,WEEKDAY($A42)=7)</formula>
    </cfRule>
  </conditionalFormatting>
  <conditionalFormatting sqref="L43">
    <cfRule type="expression" dxfId="325" priority="15">
      <formula>OR(WEEKDAY($A43)=1,WEEKDAY($A43)=7)</formula>
    </cfRule>
  </conditionalFormatting>
  <conditionalFormatting sqref="L44">
    <cfRule type="expression" dxfId="324" priority="14">
      <formula>OR(WEEKDAY($A44)=1,WEEKDAY($A44)=7)</formula>
    </cfRule>
  </conditionalFormatting>
  <conditionalFormatting sqref="L45">
    <cfRule type="expression" dxfId="323" priority="13">
      <formula>OR(WEEKDAY($A45)=1,WEEKDAY($A45)=7)</formula>
    </cfRule>
  </conditionalFormatting>
  <conditionalFormatting sqref="L46">
    <cfRule type="expression" dxfId="322" priority="12">
      <formula>OR(WEEKDAY($A46)=1,WEEKDAY($A46)=7)</formula>
    </cfRule>
  </conditionalFormatting>
  <conditionalFormatting sqref="L47">
    <cfRule type="expression" dxfId="321" priority="11">
      <formula>OR(WEEKDAY($A47)=1,WEEKDAY($A47)=7)</formula>
    </cfRule>
  </conditionalFormatting>
  <conditionalFormatting sqref="L48">
    <cfRule type="expression" dxfId="320" priority="10">
      <formula>OR(WEEKDAY($A48)=1,WEEKDAY($A48)=7)</formula>
    </cfRule>
  </conditionalFormatting>
  <conditionalFormatting sqref="L49">
    <cfRule type="expression" dxfId="319" priority="9">
      <formula>OR(WEEKDAY($A49)=1,WEEKDAY($A49)=7)</formula>
    </cfRule>
  </conditionalFormatting>
  <conditionalFormatting sqref="K41">
    <cfRule type="expression" dxfId="318" priority="8">
      <formula>A41&gt;TODAY()</formula>
    </cfRule>
  </conditionalFormatting>
  <conditionalFormatting sqref="K40">
    <cfRule type="expression" dxfId="317" priority="7">
      <formula>A40&gt;TODAY()</formula>
    </cfRule>
  </conditionalFormatting>
  <conditionalFormatting sqref="K39:K49">
    <cfRule type="expression" dxfId="316" priority="6">
      <formula>A39&gt;TODAY()</formula>
    </cfRule>
  </conditionalFormatting>
  <conditionalFormatting sqref="K19:K49">
    <cfRule type="expression" dxfId="315" priority="5">
      <formula>A19&gt;TODAY()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&amp;R&amp;G</oddHeader>
    <oddFooter>&amp;L&amp;9 7.5.3.07/001&amp;C&amp;9© Bischöfliches Generalvikariat Osnabrück, Abteilung Kirchengemeinden&amp;R&amp;9Stand: Januar 2019</oddFooter>
  </headerFooter>
  <ignoredErrors>
    <ignoredError sqref="C3:I5 C8:I8" unlockedFormula="1"/>
  </ignoredError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9"/>
  <sheetViews>
    <sheetView zoomScale="115" zoomScaleNormal="115" workbookViewId="0">
      <selection activeCell="J16" sqref="J16"/>
    </sheetView>
  </sheetViews>
  <sheetFormatPr baseColWidth="10" defaultRowHeight="14.25"/>
  <cols>
    <col min="1" max="1" width="27.875" bestFit="1" customWidth="1"/>
    <col min="2" max="2" width="5.375" bestFit="1" customWidth="1"/>
    <col min="3" max="3" width="5.75" bestFit="1" customWidth="1"/>
    <col min="4" max="5" width="5.5" bestFit="1" customWidth="1"/>
    <col min="6" max="6" width="5.75" bestFit="1" customWidth="1"/>
    <col min="7" max="8" width="5.5" bestFit="1" customWidth="1"/>
    <col min="9" max="10" width="5" customWidth="1"/>
    <col min="11" max="11" width="9.25" customWidth="1"/>
    <col min="12" max="12" width="1" customWidth="1"/>
    <col min="13" max="13" width="16" customWidth="1"/>
    <col min="14" max="14" width="10.875" customWidth="1"/>
    <col min="15" max="15" width="1.875" customWidth="1"/>
  </cols>
  <sheetData>
    <row r="1" spans="1:16" ht="23.25">
      <c r="A1" s="14" t="s">
        <v>20</v>
      </c>
      <c r="K1" s="138">
        <f>A19</f>
        <v>45383</v>
      </c>
      <c r="L1" s="138"/>
      <c r="M1" s="138"/>
      <c r="N1" s="138"/>
    </row>
    <row r="2" spans="1:16" ht="23.25">
      <c r="A2" s="14"/>
      <c r="K2" s="15"/>
      <c r="L2" s="15"/>
      <c r="M2" s="15"/>
      <c r="N2" s="15"/>
    </row>
    <row r="3" spans="1:16" ht="18" customHeight="1">
      <c r="A3" s="167" t="s">
        <v>21</v>
      </c>
      <c r="B3" s="168"/>
      <c r="C3" s="141">
        <f>Januar!C3</f>
        <v>0</v>
      </c>
      <c r="D3" s="142"/>
      <c r="E3" s="142"/>
      <c r="F3" s="142"/>
      <c r="G3" s="142"/>
      <c r="H3" s="142"/>
      <c r="I3" s="143"/>
      <c r="J3" s="16"/>
      <c r="K3" s="16"/>
      <c r="L3" s="16"/>
      <c r="M3" s="16"/>
      <c r="N3" s="16"/>
    </row>
    <row r="4" spans="1:16" ht="18.75" customHeight="1">
      <c r="A4" s="169" t="s">
        <v>3</v>
      </c>
      <c r="B4" s="170"/>
      <c r="C4" s="141">
        <f>Januar!C4</f>
        <v>0</v>
      </c>
      <c r="D4" s="142"/>
      <c r="E4" s="142"/>
      <c r="F4" s="142"/>
      <c r="G4" s="142"/>
      <c r="H4" s="142"/>
      <c r="I4" s="143"/>
      <c r="J4" s="16"/>
      <c r="K4" s="17" t="s">
        <v>1</v>
      </c>
      <c r="L4" s="18"/>
      <c r="M4" s="19"/>
      <c r="N4" s="19">
        <f>SUM(C8:I8)*24</f>
        <v>0</v>
      </c>
    </row>
    <row r="5" spans="1:16" ht="18" customHeight="1">
      <c r="A5" s="167" t="s">
        <v>29</v>
      </c>
      <c r="B5" s="168"/>
      <c r="C5" s="141">
        <f>Januar!C5</f>
        <v>0</v>
      </c>
      <c r="D5" s="142"/>
      <c r="E5" s="142"/>
      <c r="F5" s="142"/>
      <c r="G5" s="142"/>
      <c r="H5" s="142"/>
      <c r="I5" s="143"/>
      <c r="J5" s="16"/>
      <c r="K5" s="20" t="s">
        <v>6</v>
      </c>
      <c r="L5" s="21"/>
      <c r="M5" s="19"/>
      <c r="N5" s="19">
        <f>ROUNDUP(80/39*$N$4*4,0)/4</f>
        <v>0</v>
      </c>
      <c r="P5" s="22"/>
    </row>
    <row r="6" spans="1:16" ht="15" hidden="1">
      <c r="A6" s="23"/>
      <c r="B6" s="24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3">
        <v>1</v>
      </c>
      <c r="J6" s="16"/>
      <c r="K6" s="20"/>
      <c r="L6" s="21"/>
      <c r="M6" s="19"/>
      <c r="N6" s="19"/>
      <c r="P6" s="22"/>
    </row>
    <row r="7" spans="1:16" ht="18" customHeight="1">
      <c r="A7" s="171" t="s">
        <v>24</v>
      </c>
      <c r="B7" s="172"/>
      <c r="C7" s="25" t="s">
        <v>14</v>
      </c>
      <c r="D7" s="25" t="s">
        <v>15</v>
      </c>
      <c r="E7" s="25" t="s">
        <v>16</v>
      </c>
      <c r="F7" s="25" t="s">
        <v>17</v>
      </c>
      <c r="G7" s="25" t="s">
        <v>18</v>
      </c>
      <c r="H7" s="25" t="s">
        <v>22</v>
      </c>
      <c r="I7" s="25" t="s">
        <v>23</v>
      </c>
      <c r="J7" s="16"/>
      <c r="K7" s="20" t="s">
        <v>5</v>
      </c>
      <c r="L7" s="21"/>
      <c r="M7" s="19"/>
      <c r="N7" s="19">
        <f>ROUNDUP(40/39*$N$4*4,0)/4*-1</f>
        <v>0</v>
      </c>
    </row>
    <row r="8" spans="1:16" ht="18" customHeight="1">
      <c r="A8" s="173"/>
      <c r="B8" s="174"/>
      <c r="C8" s="13">
        <f>März!C8</f>
        <v>0</v>
      </c>
      <c r="D8" s="13">
        <f>März!D8</f>
        <v>0</v>
      </c>
      <c r="E8" s="13">
        <f>März!E8</f>
        <v>0</v>
      </c>
      <c r="F8" s="13">
        <f>März!F8</f>
        <v>0</v>
      </c>
      <c r="G8" s="13">
        <f>März!G8</f>
        <v>0</v>
      </c>
      <c r="H8" s="13">
        <f>März!H8</f>
        <v>0</v>
      </c>
      <c r="I8" s="13">
        <f>März!I8</f>
        <v>0</v>
      </c>
      <c r="J8" s="16"/>
      <c r="K8" s="16"/>
      <c r="L8" s="26"/>
      <c r="M8" s="26"/>
      <c r="N8" s="26"/>
    </row>
    <row r="9" spans="1:16" ht="15" hidden="1">
      <c r="A9" s="2" t="s">
        <v>19</v>
      </c>
      <c r="B9" s="3"/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3">
        <v>1</v>
      </c>
      <c r="L9" s="22"/>
      <c r="M9" s="22"/>
      <c r="N9" s="22"/>
    </row>
    <row r="10" spans="1:16" ht="15" hidden="1">
      <c r="A10" s="5"/>
      <c r="B10" s="4"/>
      <c r="C10" s="3">
        <f>IF(ISBLANK(C8)=FALSE,1,0)</f>
        <v>1</v>
      </c>
      <c r="D10" s="3">
        <f>IF(ISBLANK(D8)=FALSE,1,0)</f>
        <v>1</v>
      </c>
      <c r="E10" s="3">
        <f>IF(ISBLANK(E8)=FALSE,1,0)</f>
        <v>1</v>
      </c>
      <c r="F10" s="3">
        <f>IF(ISBLANK(F8)=FALSE,1,0)</f>
        <v>1</v>
      </c>
      <c r="G10" s="3">
        <f>IF(ISBLANK(G8)=FALSE,1,0)</f>
        <v>1</v>
      </c>
      <c r="H10" s="4">
        <v>0</v>
      </c>
      <c r="I10" s="4">
        <v>0</v>
      </c>
      <c r="K10" s="27"/>
      <c r="L10" s="27"/>
      <c r="M10" s="27"/>
    </row>
    <row r="11" spans="1:16" ht="15.75" thickBot="1">
      <c r="A11" s="5"/>
      <c r="B11" s="4"/>
      <c r="C11" s="3"/>
      <c r="D11" s="3"/>
      <c r="E11" s="3"/>
      <c r="F11" s="3"/>
      <c r="G11" s="3"/>
      <c r="H11" s="4"/>
      <c r="K11" s="27"/>
      <c r="L11" s="27"/>
      <c r="M11" s="27"/>
    </row>
    <row r="12" spans="1:16" s="29" customFormat="1" ht="17.100000000000001" customHeight="1">
      <c r="A12" s="132" t="s">
        <v>4</v>
      </c>
      <c r="B12" s="28"/>
      <c r="C12" s="132" t="s">
        <v>25</v>
      </c>
      <c r="D12" s="136"/>
      <c r="E12" s="137"/>
      <c r="F12" s="132" t="s">
        <v>26</v>
      </c>
      <c r="G12" s="136"/>
      <c r="H12" s="136"/>
      <c r="I12" s="134" t="s">
        <v>27</v>
      </c>
      <c r="J12" s="149" t="s">
        <v>39</v>
      </c>
      <c r="K12" s="139" t="s">
        <v>28</v>
      </c>
      <c r="L12" s="132" t="s">
        <v>2</v>
      </c>
      <c r="M12" s="136"/>
      <c r="N12" s="137"/>
    </row>
    <row r="13" spans="1:16" s="29" customFormat="1" ht="17.100000000000001" customHeight="1">
      <c r="A13" s="133"/>
      <c r="B13" s="30"/>
      <c r="C13" s="31" t="s">
        <v>10</v>
      </c>
      <c r="D13" s="32" t="s">
        <v>12</v>
      </c>
      <c r="E13" s="32" t="s">
        <v>11</v>
      </c>
      <c r="F13" s="31" t="s">
        <v>10</v>
      </c>
      <c r="G13" s="32" t="s">
        <v>12</v>
      </c>
      <c r="H13" s="32" t="s">
        <v>11</v>
      </c>
      <c r="I13" s="135"/>
      <c r="J13" s="150"/>
      <c r="K13" s="140"/>
      <c r="L13" s="133"/>
      <c r="M13" s="144"/>
      <c r="N13" s="145"/>
    </row>
    <row r="14" spans="1:16" s="38" customFormat="1" ht="12.75" customHeight="1">
      <c r="A14" s="33">
        <v>42744</v>
      </c>
      <c r="B14" s="34">
        <v>0.16666666666666666</v>
      </c>
      <c r="C14" s="105">
        <v>0.33333333333333331</v>
      </c>
      <c r="D14" s="106">
        <v>0.5</v>
      </c>
      <c r="E14" s="107">
        <v>1.0416666666666666E-2</v>
      </c>
      <c r="F14" s="114">
        <v>0.5625</v>
      </c>
      <c r="G14" s="115">
        <v>0.64583333333333337</v>
      </c>
      <c r="H14" s="116"/>
      <c r="I14" s="35"/>
      <c r="J14" s="36"/>
      <c r="K14" s="37">
        <v>1.75</v>
      </c>
      <c r="L14" s="123" t="s">
        <v>13</v>
      </c>
      <c r="M14" s="124"/>
      <c r="N14" s="125"/>
    </row>
    <row r="15" spans="1:16" s="38" customFormat="1" ht="12.75">
      <c r="A15" s="39">
        <v>42746</v>
      </c>
      <c r="B15" s="40">
        <v>0.16666666666666666</v>
      </c>
      <c r="C15" s="108"/>
      <c r="D15" s="109"/>
      <c r="E15" s="110"/>
      <c r="F15" s="117"/>
      <c r="G15" s="118"/>
      <c r="H15" s="119"/>
      <c r="I15" s="41" t="s">
        <v>0</v>
      </c>
      <c r="J15" s="42"/>
      <c r="K15" s="43">
        <v>0</v>
      </c>
      <c r="L15" s="126"/>
      <c r="M15" s="127"/>
      <c r="N15" s="128"/>
    </row>
    <row r="16" spans="1:16" s="38" customFormat="1" ht="12.75">
      <c r="A16" s="44">
        <v>42748</v>
      </c>
      <c r="B16" s="45">
        <v>0.16666666666666666</v>
      </c>
      <c r="C16" s="111">
        <v>0.33333333333333331</v>
      </c>
      <c r="D16" s="112">
        <v>0.41666666666666669</v>
      </c>
      <c r="E16" s="113"/>
      <c r="F16" s="120"/>
      <c r="G16" s="121"/>
      <c r="H16" s="122"/>
      <c r="I16" s="46"/>
      <c r="J16" s="47"/>
      <c r="K16" s="48">
        <v>-2</v>
      </c>
      <c r="L16" s="129"/>
      <c r="M16" s="130"/>
      <c r="N16" s="131"/>
    </row>
    <row r="17" spans="1:14" s="38" customFormat="1" ht="12.75">
      <c r="A17" s="49"/>
      <c r="B17" s="50"/>
      <c r="C17" s="51"/>
      <c r="D17" s="52"/>
      <c r="E17" s="53"/>
      <c r="F17" s="54"/>
      <c r="G17" s="50"/>
      <c r="H17" s="50"/>
      <c r="I17" s="55"/>
      <c r="J17" s="56"/>
      <c r="K17" s="57"/>
      <c r="L17" s="151"/>
      <c r="M17" s="152"/>
      <c r="N17" s="153"/>
    </row>
    <row r="18" spans="1:14" s="38" customFormat="1" ht="21.95" customHeight="1" thickBot="1">
      <c r="A18" s="58" t="s">
        <v>30</v>
      </c>
      <c r="B18" s="59"/>
      <c r="C18" s="60"/>
      <c r="D18" s="61"/>
      <c r="E18" s="62"/>
      <c r="F18" s="63"/>
      <c r="G18" s="59"/>
      <c r="H18" s="59"/>
      <c r="I18" s="64"/>
      <c r="J18" s="65"/>
      <c r="K18" s="66">
        <f ca="1">März!K53</f>
        <v>0</v>
      </c>
      <c r="L18" s="154"/>
      <c r="M18" s="155"/>
      <c r="N18" s="156"/>
    </row>
    <row r="19" spans="1:14" s="16" customFormat="1" ht="21.95" customHeight="1" thickBot="1">
      <c r="A19" s="67">
        <f>DATE(YEAR(Januar!A19),4,1)</f>
        <v>45383</v>
      </c>
      <c r="B19" s="68">
        <f>HLOOKUP(WEEKDAY($A19,1),$C$6:$I$8,3,FALSE)</f>
        <v>0</v>
      </c>
      <c r="C19" s="99"/>
      <c r="D19" s="100"/>
      <c r="E19" s="101"/>
      <c r="F19" s="102"/>
      <c r="G19" s="103"/>
      <c r="H19" s="104"/>
      <c r="I19" s="8"/>
      <c r="J19" s="9"/>
      <c r="K19" s="69">
        <f t="shared" ref="K19:K29" ca="1" si="0">IF(A19&gt;TODAY(),0,IF(AND(I19="",J19=""),((D19-C19-E19)+(G19-F19-H19))*24-(B19*24),0))</f>
        <v>0</v>
      </c>
      <c r="L19" s="157"/>
      <c r="M19" s="158"/>
      <c r="N19" s="159"/>
    </row>
    <row r="20" spans="1:14" s="16" customFormat="1" ht="21.95" customHeight="1" thickBot="1">
      <c r="A20" s="70">
        <f>A19+1</f>
        <v>45384</v>
      </c>
      <c r="B20" s="71">
        <f t="shared" ref="B20:B46" si="1">HLOOKUP(WEEKDAY($A20,1),$C$6:$I$8,3,FALSE)</f>
        <v>0</v>
      </c>
      <c r="C20" s="99"/>
      <c r="D20" s="100"/>
      <c r="E20" s="101"/>
      <c r="F20" s="102"/>
      <c r="G20" s="103"/>
      <c r="H20" s="104"/>
      <c r="I20" s="1"/>
      <c r="J20" s="6"/>
      <c r="K20" s="69">
        <f t="shared" ca="1" si="0"/>
        <v>0</v>
      </c>
      <c r="L20" s="160"/>
      <c r="M20" s="161"/>
      <c r="N20" s="162"/>
    </row>
    <row r="21" spans="1:14" s="16" customFormat="1" ht="21.95" customHeight="1" thickBot="1">
      <c r="A21" s="70">
        <f>A20+1</f>
        <v>45385</v>
      </c>
      <c r="B21" s="71">
        <f t="shared" si="1"/>
        <v>0</v>
      </c>
      <c r="C21" s="99"/>
      <c r="D21" s="100"/>
      <c r="E21" s="101"/>
      <c r="F21" s="102"/>
      <c r="G21" s="103"/>
      <c r="H21" s="104"/>
      <c r="I21" s="1"/>
      <c r="J21" s="6"/>
      <c r="K21" s="69">
        <f t="shared" ca="1" si="0"/>
        <v>0</v>
      </c>
      <c r="L21" s="160"/>
      <c r="M21" s="161"/>
      <c r="N21" s="162"/>
    </row>
    <row r="22" spans="1:14" s="16" customFormat="1" ht="21.95" customHeight="1" thickBot="1">
      <c r="A22" s="70">
        <f>A21+1</f>
        <v>45386</v>
      </c>
      <c r="B22" s="71">
        <f t="shared" si="1"/>
        <v>0</v>
      </c>
      <c r="C22" s="99"/>
      <c r="D22" s="100"/>
      <c r="E22" s="101"/>
      <c r="F22" s="102"/>
      <c r="G22" s="103"/>
      <c r="H22" s="104"/>
      <c r="I22" s="1"/>
      <c r="J22" s="6"/>
      <c r="K22" s="69">
        <f t="shared" ca="1" si="0"/>
        <v>0</v>
      </c>
      <c r="L22" s="160"/>
      <c r="M22" s="161"/>
      <c r="N22" s="162"/>
    </row>
    <row r="23" spans="1:14" s="16" customFormat="1" ht="21.95" customHeight="1" thickBot="1">
      <c r="A23" s="70">
        <f>A22+1</f>
        <v>45387</v>
      </c>
      <c r="B23" s="71">
        <f t="shared" si="1"/>
        <v>0</v>
      </c>
      <c r="C23" s="99"/>
      <c r="D23" s="100"/>
      <c r="E23" s="101"/>
      <c r="F23" s="102"/>
      <c r="G23" s="103"/>
      <c r="H23" s="104"/>
      <c r="I23" s="1"/>
      <c r="J23" s="6"/>
      <c r="K23" s="69">
        <f t="shared" ca="1" si="0"/>
        <v>0</v>
      </c>
      <c r="L23" s="160"/>
      <c r="M23" s="161"/>
      <c r="N23" s="162"/>
    </row>
    <row r="24" spans="1:14" s="16" customFormat="1" ht="21.95" customHeight="1" thickBot="1">
      <c r="A24" s="70">
        <f t="shared" ref="A24:A46" si="2">A23+1</f>
        <v>45388</v>
      </c>
      <c r="B24" s="71">
        <f t="shared" si="1"/>
        <v>0</v>
      </c>
      <c r="C24" s="99"/>
      <c r="D24" s="100"/>
      <c r="E24" s="101"/>
      <c r="F24" s="102"/>
      <c r="G24" s="103"/>
      <c r="H24" s="104"/>
      <c r="I24" s="1"/>
      <c r="J24" s="6"/>
      <c r="K24" s="69">
        <f t="shared" ca="1" si="0"/>
        <v>0</v>
      </c>
      <c r="L24" s="160"/>
      <c r="M24" s="161"/>
      <c r="N24" s="162"/>
    </row>
    <row r="25" spans="1:14" s="16" customFormat="1" ht="21.95" customHeight="1" thickBot="1">
      <c r="A25" s="70">
        <f t="shared" si="2"/>
        <v>45389</v>
      </c>
      <c r="B25" s="71">
        <f t="shared" si="1"/>
        <v>0</v>
      </c>
      <c r="C25" s="99"/>
      <c r="D25" s="100"/>
      <c r="E25" s="101"/>
      <c r="F25" s="102"/>
      <c r="G25" s="103"/>
      <c r="H25" s="104"/>
      <c r="I25" s="1"/>
      <c r="J25" s="6"/>
      <c r="K25" s="69">
        <f t="shared" ca="1" si="0"/>
        <v>0</v>
      </c>
      <c r="L25" s="160"/>
      <c r="M25" s="161"/>
      <c r="N25" s="162"/>
    </row>
    <row r="26" spans="1:14" s="16" customFormat="1" ht="21.95" customHeight="1" thickBot="1">
      <c r="A26" s="70">
        <f t="shared" si="2"/>
        <v>45390</v>
      </c>
      <c r="B26" s="71">
        <f t="shared" si="1"/>
        <v>0</v>
      </c>
      <c r="C26" s="99"/>
      <c r="D26" s="100"/>
      <c r="E26" s="101"/>
      <c r="F26" s="102"/>
      <c r="G26" s="103"/>
      <c r="H26" s="104"/>
      <c r="I26" s="1"/>
      <c r="J26" s="6"/>
      <c r="K26" s="69">
        <f t="shared" ca="1" si="0"/>
        <v>0</v>
      </c>
      <c r="L26" s="160"/>
      <c r="M26" s="161"/>
      <c r="N26" s="162"/>
    </row>
    <row r="27" spans="1:14" s="16" customFormat="1" ht="21.95" customHeight="1" thickBot="1">
      <c r="A27" s="70">
        <f t="shared" si="2"/>
        <v>45391</v>
      </c>
      <c r="B27" s="71">
        <f t="shared" si="1"/>
        <v>0</v>
      </c>
      <c r="C27" s="99"/>
      <c r="D27" s="100"/>
      <c r="E27" s="101"/>
      <c r="F27" s="102"/>
      <c r="G27" s="103"/>
      <c r="H27" s="104"/>
      <c r="I27" s="1"/>
      <c r="J27" s="6"/>
      <c r="K27" s="69">
        <f t="shared" ca="1" si="0"/>
        <v>0</v>
      </c>
      <c r="L27" s="160"/>
      <c r="M27" s="161"/>
      <c r="N27" s="162"/>
    </row>
    <row r="28" spans="1:14" s="16" customFormat="1" ht="21.95" customHeight="1" thickBot="1">
      <c r="A28" s="70">
        <f t="shared" si="2"/>
        <v>45392</v>
      </c>
      <c r="B28" s="71">
        <f t="shared" si="1"/>
        <v>0</v>
      </c>
      <c r="C28" s="99"/>
      <c r="D28" s="100"/>
      <c r="E28" s="101"/>
      <c r="F28" s="102"/>
      <c r="G28" s="103"/>
      <c r="H28" s="104"/>
      <c r="I28" s="1"/>
      <c r="J28" s="6"/>
      <c r="K28" s="69">
        <f t="shared" ca="1" si="0"/>
        <v>0</v>
      </c>
      <c r="L28" s="160"/>
      <c r="M28" s="161"/>
      <c r="N28" s="162"/>
    </row>
    <row r="29" spans="1:14" s="16" customFormat="1" ht="21.95" customHeight="1" thickBot="1">
      <c r="A29" s="70">
        <f t="shared" si="2"/>
        <v>45393</v>
      </c>
      <c r="B29" s="71">
        <f t="shared" si="1"/>
        <v>0</v>
      </c>
      <c r="C29" s="99"/>
      <c r="D29" s="100"/>
      <c r="E29" s="101"/>
      <c r="F29" s="102"/>
      <c r="G29" s="103"/>
      <c r="H29" s="104"/>
      <c r="I29" s="1"/>
      <c r="J29" s="6"/>
      <c r="K29" s="69">
        <f t="shared" ca="1" si="0"/>
        <v>0</v>
      </c>
      <c r="L29" s="160"/>
      <c r="M29" s="161"/>
      <c r="N29" s="162"/>
    </row>
    <row r="30" spans="1:14" s="16" customFormat="1" ht="21.95" customHeight="1" thickBot="1">
      <c r="A30" s="70">
        <f t="shared" si="2"/>
        <v>45394</v>
      </c>
      <c r="B30" s="71">
        <f t="shared" si="1"/>
        <v>0</v>
      </c>
      <c r="C30" s="99"/>
      <c r="D30" s="100"/>
      <c r="E30" s="101"/>
      <c r="F30" s="102"/>
      <c r="G30" s="103"/>
      <c r="H30" s="104"/>
      <c r="I30" s="1"/>
      <c r="J30" s="6"/>
      <c r="K30" s="69">
        <f ca="1">IF(A30&gt;TODAY(),0,IF(AND(I30="",J30=""),((D30-C30-E30)+(G30-F30-H30))*24-(B30*24),0))</f>
        <v>0</v>
      </c>
      <c r="L30" s="160"/>
      <c r="M30" s="161"/>
      <c r="N30" s="162"/>
    </row>
    <row r="31" spans="1:14" s="16" customFormat="1" ht="21.95" customHeight="1" thickBot="1">
      <c r="A31" s="70">
        <f t="shared" si="2"/>
        <v>45395</v>
      </c>
      <c r="B31" s="71">
        <f t="shared" si="1"/>
        <v>0</v>
      </c>
      <c r="C31" s="99"/>
      <c r="D31" s="100"/>
      <c r="E31" s="101"/>
      <c r="F31" s="102"/>
      <c r="G31" s="103"/>
      <c r="H31" s="104"/>
      <c r="I31" s="1"/>
      <c r="J31" s="6"/>
      <c r="K31" s="69">
        <f t="shared" ref="K31:K46" ca="1" si="3">IF(A31&gt;TODAY(),0,IF(AND(I31="",J31=""),((D31-C31-E31)+(G31-F31-H31))*24-(B31*24),0))</f>
        <v>0</v>
      </c>
      <c r="L31" s="160"/>
      <c r="M31" s="161"/>
      <c r="N31" s="162"/>
    </row>
    <row r="32" spans="1:14" s="16" customFormat="1" ht="21.95" customHeight="1" thickBot="1">
      <c r="A32" s="70">
        <f t="shared" si="2"/>
        <v>45396</v>
      </c>
      <c r="B32" s="71">
        <f t="shared" si="1"/>
        <v>0</v>
      </c>
      <c r="C32" s="99"/>
      <c r="D32" s="100"/>
      <c r="E32" s="101"/>
      <c r="F32" s="102"/>
      <c r="G32" s="103"/>
      <c r="H32" s="104"/>
      <c r="I32" s="1"/>
      <c r="J32" s="6"/>
      <c r="K32" s="69">
        <f t="shared" ca="1" si="3"/>
        <v>0</v>
      </c>
      <c r="L32" s="160"/>
      <c r="M32" s="161"/>
      <c r="N32" s="162"/>
    </row>
    <row r="33" spans="1:14" s="16" customFormat="1" ht="21.95" customHeight="1" thickBot="1">
      <c r="A33" s="70">
        <f t="shared" si="2"/>
        <v>45397</v>
      </c>
      <c r="B33" s="71">
        <f t="shared" si="1"/>
        <v>0</v>
      </c>
      <c r="C33" s="99"/>
      <c r="D33" s="100"/>
      <c r="E33" s="101"/>
      <c r="F33" s="102"/>
      <c r="G33" s="103"/>
      <c r="H33" s="104"/>
      <c r="I33" s="1"/>
      <c r="J33" s="6"/>
      <c r="K33" s="69">
        <f t="shared" ca="1" si="3"/>
        <v>0</v>
      </c>
      <c r="L33" s="160"/>
      <c r="M33" s="161"/>
      <c r="N33" s="162"/>
    </row>
    <row r="34" spans="1:14" s="16" customFormat="1" ht="21.95" customHeight="1" thickBot="1">
      <c r="A34" s="70">
        <f t="shared" si="2"/>
        <v>45398</v>
      </c>
      <c r="B34" s="71">
        <f t="shared" si="1"/>
        <v>0</v>
      </c>
      <c r="C34" s="99"/>
      <c r="D34" s="100"/>
      <c r="E34" s="101"/>
      <c r="F34" s="102"/>
      <c r="G34" s="103"/>
      <c r="H34" s="104"/>
      <c r="I34" s="1"/>
      <c r="J34" s="6"/>
      <c r="K34" s="69">
        <f t="shared" ca="1" si="3"/>
        <v>0</v>
      </c>
      <c r="L34" s="160"/>
      <c r="M34" s="161"/>
      <c r="N34" s="162"/>
    </row>
    <row r="35" spans="1:14" s="16" customFormat="1" ht="21.95" customHeight="1" thickBot="1">
      <c r="A35" s="70">
        <f t="shared" si="2"/>
        <v>45399</v>
      </c>
      <c r="B35" s="71">
        <f t="shared" si="1"/>
        <v>0</v>
      </c>
      <c r="C35" s="99"/>
      <c r="D35" s="100"/>
      <c r="E35" s="101"/>
      <c r="F35" s="102"/>
      <c r="G35" s="103"/>
      <c r="H35" s="104"/>
      <c r="I35" s="1"/>
      <c r="J35" s="6"/>
      <c r="K35" s="69">
        <f t="shared" ca="1" si="3"/>
        <v>0</v>
      </c>
      <c r="L35" s="160"/>
      <c r="M35" s="161"/>
      <c r="N35" s="162"/>
    </row>
    <row r="36" spans="1:14" s="16" customFormat="1" ht="21.95" customHeight="1" thickBot="1">
      <c r="A36" s="70">
        <f t="shared" si="2"/>
        <v>45400</v>
      </c>
      <c r="B36" s="71">
        <f t="shared" si="1"/>
        <v>0</v>
      </c>
      <c r="C36" s="99"/>
      <c r="D36" s="100"/>
      <c r="E36" s="101"/>
      <c r="F36" s="102"/>
      <c r="G36" s="103"/>
      <c r="H36" s="104"/>
      <c r="I36" s="1"/>
      <c r="J36" s="6"/>
      <c r="K36" s="69">
        <f t="shared" ca="1" si="3"/>
        <v>0</v>
      </c>
      <c r="L36" s="160"/>
      <c r="M36" s="161"/>
      <c r="N36" s="162"/>
    </row>
    <row r="37" spans="1:14" s="16" customFormat="1" ht="21.95" customHeight="1" thickBot="1">
      <c r="A37" s="70">
        <f t="shared" si="2"/>
        <v>45401</v>
      </c>
      <c r="B37" s="71">
        <f t="shared" si="1"/>
        <v>0</v>
      </c>
      <c r="C37" s="99"/>
      <c r="D37" s="100"/>
      <c r="E37" s="101"/>
      <c r="F37" s="102"/>
      <c r="G37" s="103"/>
      <c r="H37" s="104"/>
      <c r="I37" s="1"/>
      <c r="J37" s="6"/>
      <c r="K37" s="69">
        <f t="shared" ca="1" si="3"/>
        <v>0</v>
      </c>
      <c r="L37" s="160"/>
      <c r="M37" s="161"/>
      <c r="N37" s="162"/>
    </row>
    <row r="38" spans="1:14" s="16" customFormat="1" ht="21.95" customHeight="1" thickBot="1">
      <c r="A38" s="70">
        <f t="shared" si="2"/>
        <v>45402</v>
      </c>
      <c r="B38" s="71">
        <f t="shared" si="1"/>
        <v>0</v>
      </c>
      <c r="C38" s="99"/>
      <c r="D38" s="100"/>
      <c r="E38" s="101"/>
      <c r="F38" s="102"/>
      <c r="G38" s="103"/>
      <c r="H38" s="104"/>
      <c r="I38" s="1"/>
      <c r="J38" s="6"/>
      <c r="K38" s="69">
        <f t="shared" ca="1" si="3"/>
        <v>0</v>
      </c>
      <c r="L38" s="160"/>
      <c r="M38" s="161"/>
      <c r="N38" s="162"/>
    </row>
    <row r="39" spans="1:14" s="16" customFormat="1" ht="21.95" customHeight="1" thickBot="1">
      <c r="A39" s="70">
        <f t="shared" si="2"/>
        <v>45403</v>
      </c>
      <c r="B39" s="71">
        <f t="shared" si="1"/>
        <v>0</v>
      </c>
      <c r="C39" s="99"/>
      <c r="D39" s="100"/>
      <c r="E39" s="101"/>
      <c r="F39" s="102"/>
      <c r="G39" s="103"/>
      <c r="H39" s="104"/>
      <c r="I39" s="1"/>
      <c r="J39" s="6"/>
      <c r="K39" s="69">
        <f t="shared" ca="1" si="3"/>
        <v>0</v>
      </c>
      <c r="L39" s="160"/>
      <c r="M39" s="161"/>
      <c r="N39" s="162"/>
    </row>
    <row r="40" spans="1:14" s="16" customFormat="1" ht="21.95" customHeight="1" thickBot="1">
      <c r="A40" s="70">
        <f t="shared" si="2"/>
        <v>45404</v>
      </c>
      <c r="B40" s="71">
        <f t="shared" si="1"/>
        <v>0</v>
      </c>
      <c r="C40" s="99"/>
      <c r="D40" s="100"/>
      <c r="E40" s="101"/>
      <c r="F40" s="102"/>
      <c r="G40" s="103"/>
      <c r="H40" s="104"/>
      <c r="I40" s="1"/>
      <c r="J40" s="6"/>
      <c r="K40" s="69">
        <f t="shared" ca="1" si="3"/>
        <v>0</v>
      </c>
      <c r="L40" s="160"/>
      <c r="M40" s="161"/>
      <c r="N40" s="162"/>
    </row>
    <row r="41" spans="1:14" s="16" customFormat="1" ht="21.95" customHeight="1" thickBot="1">
      <c r="A41" s="70">
        <f t="shared" si="2"/>
        <v>45405</v>
      </c>
      <c r="B41" s="71">
        <f t="shared" si="1"/>
        <v>0</v>
      </c>
      <c r="C41" s="99"/>
      <c r="D41" s="100"/>
      <c r="E41" s="101"/>
      <c r="F41" s="102"/>
      <c r="G41" s="103"/>
      <c r="H41" s="104"/>
      <c r="I41" s="1"/>
      <c r="J41" s="6"/>
      <c r="K41" s="69">
        <f t="shared" ca="1" si="3"/>
        <v>0</v>
      </c>
      <c r="L41" s="160"/>
      <c r="M41" s="161"/>
      <c r="N41" s="162"/>
    </row>
    <row r="42" spans="1:14" s="16" customFormat="1" ht="21.95" customHeight="1" thickBot="1">
      <c r="A42" s="70">
        <f t="shared" si="2"/>
        <v>45406</v>
      </c>
      <c r="B42" s="71">
        <f t="shared" si="1"/>
        <v>0</v>
      </c>
      <c r="C42" s="99"/>
      <c r="D42" s="100"/>
      <c r="E42" s="101"/>
      <c r="F42" s="102"/>
      <c r="G42" s="103"/>
      <c r="H42" s="104"/>
      <c r="I42" s="1"/>
      <c r="J42" s="6"/>
      <c r="K42" s="69">
        <f ca="1">IF(A42&gt;TODAY(),0,IF(AND(I42="",J42=""),((D42-C42-E42)+(G42-F42-H42))*24-(B42*24),0))</f>
        <v>0</v>
      </c>
      <c r="L42" s="160"/>
      <c r="M42" s="161"/>
      <c r="N42" s="162"/>
    </row>
    <row r="43" spans="1:14" s="16" customFormat="1" ht="21.95" customHeight="1" thickBot="1">
      <c r="A43" s="70">
        <f t="shared" si="2"/>
        <v>45407</v>
      </c>
      <c r="B43" s="71">
        <f t="shared" si="1"/>
        <v>0</v>
      </c>
      <c r="C43" s="99"/>
      <c r="D43" s="100"/>
      <c r="E43" s="101"/>
      <c r="F43" s="102"/>
      <c r="G43" s="103"/>
      <c r="H43" s="104"/>
      <c r="I43" s="1"/>
      <c r="J43" s="6"/>
      <c r="K43" s="69">
        <f t="shared" ca="1" si="3"/>
        <v>0</v>
      </c>
      <c r="L43" s="160"/>
      <c r="M43" s="161"/>
      <c r="N43" s="162"/>
    </row>
    <row r="44" spans="1:14" s="16" customFormat="1" ht="21.95" customHeight="1" thickBot="1">
      <c r="A44" s="70">
        <f t="shared" si="2"/>
        <v>45408</v>
      </c>
      <c r="B44" s="71">
        <f t="shared" si="1"/>
        <v>0</v>
      </c>
      <c r="C44" s="99"/>
      <c r="D44" s="100"/>
      <c r="E44" s="101"/>
      <c r="F44" s="102"/>
      <c r="G44" s="103"/>
      <c r="H44" s="104"/>
      <c r="I44" s="1"/>
      <c r="J44" s="6"/>
      <c r="K44" s="69">
        <f t="shared" ca="1" si="3"/>
        <v>0</v>
      </c>
      <c r="L44" s="160"/>
      <c r="M44" s="161"/>
      <c r="N44" s="162"/>
    </row>
    <row r="45" spans="1:14" s="16" customFormat="1" ht="21.95" customHeight="1" thickBot="1">
      <c r="A45" s="70">
        <f t="shared" si="2"/>
        <v>45409</v>
      </c>
      <c r="B45" s="71">
        <f t="shared" si="1"/>
        <v>0</v>
      </c>
      <c r="C45" s="99"/>
      <c r="D45" s="100"/>
      <c r="E45" s="101"/>
      <c r="F45" s="102"/>
      <c r="G45" s="103"/>
      <c r="H45" s="104"/>
      <c r="I45" s="1"/>
      <c r="J45" s="6"/>
      <c r="K45" s="69">
        <f t="shared" ca="1" si="3"/>
        <v>0</v>
      </c>
      <c r="L45" s="160"/>
      <c r="M45" s="161"/>
      <c r="N45" s="162"/>
    </row>
    <row r="46" spans="1:14" s="16" customFormat="1" ht="21.95" customHeight="1" thickBot="1">
      <c r="A46" s="70">
        <f t="shared" si="2"/>
        <v>45410</v>
      </c>
      <c r="B46" s="71">
        <f t="shared" si="1"/>
        <v>0</v>
      </c>
      <c r="C46" s="99"/>
      <c r="D46" s="100"/>
      <c r="E46" s="101"/>
      <c r="F46" s="102"/>
      <c r="G46" s="103"/>
      <c r="H46" s="104"/>
      <c r="I46" s="1"/>
      <c r="J46" s="6"/>
      <c r="K46" s="69">
        <f t="shared" ca="1" si="3"/>
        <v>0</v>
      </c>
      <c r="L46" s="160"/>
      <c r="M46" s="161"/>
      <c r="N46" s="162"/>
    </row>
    <row r="47" spans="1:14" s="16" customFormat="1" ht="21.95" customHeight="1" thickBot="1">
      <c r="A47" s="70">
        <f>IF(A46="","",IF(MONTH(A46+1)&gt;MONTH(A46),"",(A46+1)))</f>
        <v>45411</v>
      </c>
      <c r="B47" s="81">
        <f>IF(A47="","",HLOOKUP(WEEKDAY($A47,1),$C$6:$I$8,3,FALSE))</f>
        <v>0</v>
      </c>
      <c r="C47" s="99"/>
      <c r="D47" s="100"/>
      <c r="E47" s="101"/>
      <c r="F47" s="102"/>
      <c r="G47" s="103"/>
      <c r="H47" s="104"/>
      <c r="I47" s="1"/>
      <c r="J47" s="6"/>
      <c r="K47" s="69">
        <f ca="1">IF(A47="","",IF(A47&gt;TODAY(),0,IF(AND(I47="",J47=""),((D47-C47-E47)+(G47-F47-H47))*24-(B47*24),0)))</f>
        <v>0</v>
      </c>
      <c r="L47" s="160"/>
      <c r="M47" s="161"/>
      <c r="N47" s="162"/>
    </row>
    <row r="48" spans="1:14" s="16" customFormat="1" ht="21.95" customHeight="1" thickBot="1">
      <c r="A48" s="70">
        <f t="shared" ref="A48:A49" si="4">IF(A47="","",IF(MONTH(A47+1)&gt;MONTH(A47),"",(A47+1)))</f>
        <v>45412</v>
      </c>
      <c r="B48" s="81">
        <f>IF(A48="","",HLOOKUP(WEEKDAY($A48,1),$C$6:$I$8,3,FALSE))</f>
        <v>0</v>
      </c>
      <c r="C48" s="99"/>
      <c r="D48" s="100"/>
      <c r="E48" s="101"/>
      <c r="F48" s="102"/>
      <c r="G48" s="103"/>
      <c r="H48" s="104"/>
      <c r="I48" s="1"/>
      <c r="J48" s="6"/>
      <c r="K48" s="69">
        <f ca="1">IF(A48="","",IF(A48&gt;TODAY(),0,IF(AND(I48="",J48=""),((D48-C48-E48)+(G48-F48-H48))*24-(B48*24),0)))</f>
        <v>0</v>
      </c>
      <c r="L48" s="160"/>
      <c r="M48" s="161"/>
      <c r="N48" s="162"/>
    </row>
    <row r="49" spans="1:14" s="16" customFormat="1" ht="21.95" customHeight="1" thickBot="1">
      <c r="A49" s="70" t="str">
        <f t="shared" si="4"/>
        <v/>
      </c>
      <c r="B49" s="82" t="str">
        <f>IF(A49="","",HLOOKUP(WEEKDAY($A49,1),$C$6:$I$8,3,FALSE))</f>
        <v/>
      </c>
      <c r="C49" s="99"/>
      <c r="D49" s="100"/>
      <c r="E49" s="101"/>
      <c r="F49" s="102"/>
      <c r="G49" s="103"/>
      <c r="H49" s="104"/>
      <c r="I49" s="10"/>
      <c r="J49" s="11"/>
      <c r="K49" s="69" t="str">
        <f ca="1">IF(A49="","",IF(A49&gt;TODAY(),0,IF(AND(I49="",J49=""),((D49-C49-E49)+(G49-F49-H49))*24-(B49*24),0)))</f>
        <v/>
      </c>
      <c r="L49" s="178"/>
      <c r="M49" s="179"/>
      <c r="N49" s="180"/>
    </row>
    <row r="50" spans="1:14" s="16" customFormat="1" ht="21" customHeight="1" thickBot="1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81"/>
      <c r="M50" s="181"/>
      <c r="N50" s="182"/>
    </row>
    <row r="51" spans="1:14" s="80" customFormat="1" ht="21.95" customHeight="1" thickBot="1">
      <c r="A51" s="76" t="s">
        <v>7</v>
      </c>
      <c r="B51" s="77"/>
      <c r="C51" s="78"/>
      <c r="D51" s="78"/>
      <c r="E51" s="77"/>
      <c r="F51" s="78"/>
      <c r="G51" s="78"/>
      <c r="H51" s="78"/>
      <c r="I51" s="77"/>
      <c r="J51" s="79"/>
      <c r="K51" s="87">
        <f ca="1">SUM(K19:K50)</f>
        <v>0</v>
      </c>
      <c r="L51" s="183"/>
      <c r="M51" s="184"/>
      <c r="N51" s="185"/>
    </row>
    <row r="52" spans="1:14" s="80" customFormat="1" ht="21.95" customHeight="1" thickBot="1">
      <c r="A52" s="163" t="s">
        <v>38</v>
      </c>
      <c r="B52" s="164"/>
      <c r="C52" s="164"/>
      <c r="D52" s="164"/>
      <c r="E52" s="77"/>
      <c r="F52" s="78"/>
      <c r="G52" s="78"/>
      <c r="H52" s="78"/>
      <c r="I52" s="77"/>
      <c r="J52" s="78"/>
      <c r="K52" s="88"/>
      <c r="L52" s="84"/>
      <c r="M52" s="85"/>
      <c r="N52" s="86"/>
    </row>
    <row r="53" spans="1:14" s="80" customFormat="1" ht="21.95" customHeight="1" thickBot="1">
      <c r="A53" s="89" t="s">
        <v>8</v>
      </c>
      <c r="B53" s="90"/>
      <c r="C53" s="90"/>
      <c r="D53" s="90"/>
      <c r="E53" s="90"/>
      <c r="F53" s="90"/>
      <c r="G53" s="90"/>
      <c r="H53" s="90"/>
      <c r="I53" s="90"/>
      <c r="J53" s="90"/>
      <c r="K53" s="91">
        <f ca="1">K51+K18-K52</f>
        <v>0</v>
      </c>
      <c r="L53" s="175"/>
      <c r="M53" s="176"/>
      <c r="N53" s="177"/>
    </row>
    <row r="55" spans="1:14" ht="31.5" customHeight="1">
      <c r="J55" s="165"/>
      <c r="K55" s="165"/>
      <c r="L55" s="165"/>
      <c r="M55" s="165"/>
      <c r="N55" s="165"/>
    </row>
    <row r="56" spans="1:14">
      <c r="J56" s="166" t="s">
        <v>34</v>
      </c>
      <c r="K56" s="166"/>
      <c r="L56" s="166"/>
      <c r="M56" s="166"/>
      <c r="N56" s="166"/>
    </row>
    <row r="62" spans="1:14">
      <c r="E62" s="4"/>
    </row>
    <row r="63" spans="1:14">
      <c r="E63" s="3"/>
    </row>
    <row r="64" spans="1:14">
      <c r="E64" s="3"/>
    </row>
    <row r="65" spans="5:5">
      <c r="E65" s="3"/>
    </row>
    <row r="66" spans="5:5">
      <c r="E66" s="3"/>
    </row>
    <row r="67" spans="5:5">
      <c r="E67" s="3"/>
    </row>
    <row r="68" spans="5:5">
      <c r="E68" s="4"/>
    </row>
    <row r="69" spans="5:5">
      <c r="E69" s="4"/>
    </row>
  </sheetData>
  <sheetProtection sheet="1" objects="1" scenarios="1"/>
  <mergeCells count="55">
    <mergeCell ref="A52:D52"/>
    <mergeCell ref="J55:N55"/>
    <mergeCell ref="J56:N56"/>
    <mergeCell ref="A5:B5"/>
    <mergeCell ref="C5:I5"/>
    <mergeCell ref="L20:N20"/>
    <mergeCell ref="A7:B8"/>
    <mergeCell ref="A12:A13"/>
    <mergeCell ref="C12:E12"/>
    <mergeCell ref="F12:H12"/>
    <mergeCell ref="I12:I13"/>
    <mergeCell ref="K12:K13"/>
    <mergeCell ref="L12:N13"/>
    <mergeCell ref="L14:N16"/>
    <mergeCell ref="L17:N17"/>
    <mergeCell ref="L18:N18"/>
    <mergeCell ref="K1:N1"/>
    <mergeCell ref="A3:B3"/>
    <mergeCell ref="C3:I3"/>
    <mergeCell ref="A4:B4"/>
    <mergeCell ref="C4:I4"/>
    <mergeCell ref="J12:J13"/>
    <mergeCell ref="L19:N19"/>
    <mergeCell ref="L32:N32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4:N44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51:N51"/>
    <mergeCell ref="L53:N53"/>
    <mergeCell ref="L45:N45"/>
    <mergeCell ref="L46:N46"/>
    <mergeCell ref="L47:N47"/>
    <mergeCell ref="L48:N48"/>
    <mergeCell ref="L49:N49"/>
    <mergeCell ref="L50:N50"/>
  </mergeCells>
  <conditionalFormatting sqref="A19:J19 L19 I20:J39 I40:K49 K19:K39 A20:H49">
    <cfRule type="expression" dxfId="314" priority="40">
      <formula>OR(WEEKDAY($A19)=1,WEEKDAY($A19)=7)</formula>
    </cfRule>
  </conditionalFormatting>
  <conditionalFormatting sqref="L20">
    <cfRule type="expression" dxfId="313" priority="38">
      <formula>OR(WEEKDAY($A20)=1,WEEKDAY($A20)=7)</formula>
    </cfRule>
  </conditionalFormatting>
  <conditionalFormatting sqref="L21">
    <cfRule type="expression" dxfId="312" priority="37">
      <formula>OR(WEEKDAY($A21)=1,WEEKDAY($A21)=7)</formula>
    </cfRule>
  </conditionalFormatting>
  <conditionalFormatting sqref="L22">
    <cfRule type="expression" dxfId="311" priority="36">
      <formula>OR(WEEKDAY($A22)=1,WEEKDAY($A22)=7)</formula>
    </cfRule>
  </conditionalFormatting>
  <conditionalFormatting sqref="L23">
    <cfRule type="expression" dxfId="310" priority="35">
      <formula>OR(WEEKDAY($A23)=1,WEEKDAY($A23)=7)</formula>
    </cfRule>
  </conditionalFormatting>
  <conditionalFormatting sqref="L24">
    <cfRule type="expression" dxfId="309" priority="34">
      <formula>OR(WEEKDAY($A24)=1,WEEKDAY($A24)=7)</formula>
    </cfRule>
  </conditionalFormatting>
  <conditionalFormatting sqref="L25">
    <cfRule type="expression" dxfId="308" priority="33">
      <formula>OR(WEEKDAY($A25)=1,WEEKDAY($A25)=7)</formula>
    </cfRule>
  </conditionalFormatting>
  <conditionalFormatting sqref="L26">
    <cfRule type="expression" dxfId="307" priority="32">
      <formula>OR(WEEKDAY($A26)=1,WEEKDAY($A26)=7)</formula>
    </cfRule>
  </conditionalFormatting>
  <conditionalFormatting sqref="L27">
    <cfRule type="expression" dxfId="306" priority="31">
      <formula>OR(WEEKDAY($A27)=1,WEEKDAY($A27)=7)</formula>
    </cfRule>
  </conditionalFormatting>
  <conditionalFormatting sqref="L28">
    <cfRule type="expression" dxfId="305" priority="30">
      <formula>OR(WEEKDAY($A28)=1,WEEKDAY($A28)=7)</formula>
    </cfRule>
  </conditionalFormatting>
  <conditionalFormatting sqref="L29">
    <cfRule type="expression" dxfId="304" priority="29">
      <formula>OR(WEEKDAY($A29)=1,WEEKDAY($A29)=7)</formula>
    </cfRule>
  </conditionalFormatting>
  <conditionalFormatting sqref="L30">
    <cfRule type="expression" dxfId="303" priority="28">
      <formula>OR(WEEKDAY($A30)=1,WEEKDAY($A30)=7)</formula>
    </cfRule>
  </conditionalFormatting>
  <conditionalFormatting sqref="L31">
    <cfRule type="expression" dxfId="302" priority="27">
      <formula>OR(WEEKDAY($A31)=1,WEEKDAY($A31)=7)</formula>
    </cfRule>
  </conditionalFormatting>
  <conditionalFormatting sqref="L32">
    <cfRule type="expression" dxfId="301" priority="26">
      <formula>OR(WEEKDAY($A32)=1,WEEKDAY($A32)=7)</formula>
    </cfRule>
  </conditionalFormatting>
  <conditionalFormatting sqref="L33">
    <cfRule type="expression" dxfId="300" priority="25">
      <formula>OR(WEEKDAY($A33)=1,WEEKDAY($A33)=7)</formula>
    </cfRule>
  </conditionalFormatting>
  <conditionalFormatting sqref="L34">
    <cfRule type="expression" dxfId="299" priority="24">
      <formula>OR(WEEKDAY($A34)=1,WEEKDAY($A34)=7)</formula>
    </cfRule>
  </conditionalFormatting>
  <conditionalFormatting sqref="L35">
    <cfRule type="expression" dxfId="298" priority="23">
      <formula>OR(WEEKDAY($A35)=1,WEEKDAY($A35)=7)</formula>
    </cfRule>
  </conditionalFormatting>
  <conditionalFormatting sqref="L36">
    <cfRule type="expression" dxfId="297" priority="22">
      <formula>OR(WEEKDAY($A36)=1,WEEKDAY($A36)=7)</formula>
    </cfRule>
  </conditionalFormatting>
  <conditionalFormatting sqref="L37">
    <cfRule type="expression" dxfId="296" priority="21">
      <formula>OR(WEEKDAY($A37)=1,WEEKDAY($A37)=7)</formula>
    </cfRule>
  </conditionalFormatting>
  <conditionalFormatting sqref="L38">
    <cfRule type="expression" dxfId="295" priority="20">
      <formula>OR(WEEKDAY($A38)=1,WEEKDAY($A38)=7)</formula>
    </cfRule>
  </conditionalFormatting>
  <conditionalFormatting sqref="L39">
    <cfRule type="expression" dxfId="294" priority="19">
      <formula>OR(WEEKDAY($A39)=1,WEEKDAY($A39)=7)</formula>
    </cfRule>
  </conditionalFormatting>
  <conditionalFormatting sqref="L40">
    <cfRule type="expression" dxfId="293" priority="18">
      <formula>OR(WEEKDAY($A40)=1,WEEKDAY($A40)=7)</formula>
    </cfRule>
  </conditionalFormatting>
  <conditionalFormatting sqref="L41">
    <cfRule type="expression" dxfId="292" priority="17">
      <formula>OR(WEEKDAY($A41)=1,WEEKDAY($A41)=7)</formula>
    </cfRule>
  </conditionalFormatting>
  <conditionalFormatting sqref="L42">
    <cfRule type="expression" dxfId="291" priority="16">
      <formula>OR(WEEKDAY($A42)=1,WEEKDAY($A42)=7)</formula>
    </cfRule>
  </conditionalFormatting>
  <conditionalFormatting sqref="L43">
    <cfRule type="expression" dxfId="290" priority="15">
      <formula>OR(WEEKDAY($A43)=1,WEEKDAY($A43)=7)</formula>
    </cfRule>
  </conditionalFormatting>
  <conditionalFormatting sqref="L44">
    <cfRule type="expression" dxfId="289" priority="14">
      <formula>OR(WEEKDAY($A44)=1,WEEKDAY($A44)=7)</formula>
    </cfRule>
  </conditionalFormatting>
  <conditionalFormatting sqref="L45">
    <cfRule type="expression" dxfId="288" priority="13">
      <formula>OR(WEEKDAY($A45)=1,WEEKDAY($A45)=7)</formula>
    </cfRule>
  </conditionalFormatting>
  <conditionalFormatting sqref="L46">
    <cfRule type="expression" dxfId="287" priority="12">
      <formula>OR(WEEKDAY($A46)=1,WEEKDAY($A46)=7)</formula>
    </cfRule>
  </conditionalFormatting>
  <conditionalFormatting sqref="L47">
    <cfRule type="expression" dxfId="286" priority="11">
      <formula>OR(WEEKDAY($A47)=1,WEEKDAY($A47)=7)</formula>
    </cfRule>
  </conditionalFormatting>
  <conditionalFormatting sqref="L48">
    <cfRule type="expression" dxfId="285" priority="10">
      <formula>OR(WEEKDAY($A48)=1,WEEKDAY($A48)=7)</formula>
    </cfRule>
  </conditionalFormatting>
  <conditionalFormatting sqref="L49">
    <cfRule type="expression" dxfId="284" priority="9">
      <formula>OR(WEEKDAY($A49)=1,WEEKDAY($A49)=7)</formula>
    </cfRule>
  </conditionalFormatting>
  <conditionalFormatting sqref="K41">
    <cfRule type="expression" dxfId="283" priority="8">
      <formula>A41&gt;TODAY()</formula>
    </cfRule>
  </conditionalFormatting>
  <conditionalFormatting sqref="K40">
    <cfRule type="expression" dxfId="282" priority="7">
      <formula>A40&gt;TODAY()</formula>
    </cfRule>
  </conditionalFormatting>
  <conditionalFormatting sqref="K39:K49">
    <cfRule type="expression" dxfId="281" priority="6">
      <formula>A39&gt;TODAY()</formula>
    </cfRule>
  </conditionalFormatting>
  <conditionalFormatting sqref="K19:K49">
    <cfRule type="expression" dxfId="280" priority="5">
      <formula>A19&gt;TODAY()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&amp;R&amp;G</oddHeader>
    <oddFooter>&amp;L&amp;9 7.5.3.07/001&amp;C&amp;9© Bischöfliches Generalvikariat Osnabrück, Abteilung Kirchengemeinden&amp;R&amp;9Stand: Januar 2019</oddFooter>
  </headerFooter>
  <ignoredErrors>
    <ignoredError sqref="C3:I5 C8:I8" unlockedFormula="1"/>
  </ignoredErrors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69"/>
  <sheetViews>
    <sheetView topLeftCell="A17" zoomScale="115" zoomScaleNormal="115" workbookViewId="0">
      <selection activeCell="J16" sqref="J16"/>
    </sheetView>
  </sheetViews>
  <sheetFormatPr baseColWidth="10" defaultRowHeight="14.25"/>
  <cols>
    <col min="1" max="1" width="27.875" bestFit="1" customWidth="1"/>
    <col min="2" max="2" width="5.375" bestFit="1" customWidth="1"/>
    <col min="3" max="3" width="5.75" bestFit="1" customWidth="1"/>
    <col min="4" max="5" width="5.5" bestFit="1" customWidth="1"/>
    <col min="6" max="6" width="5.75" bestFit="1" customWidth="1"/>
    <col min="7" max="8" width="5.5" bestFit="1" customWidth="1"/>
    <col min="9" max="10" width="5" customWidth="1"/>
    <col min="11" max="11" width="9.25" customWidth="1"/>
    <col min="12" max="12" width="1" customWidth="1"/>
    <col min="13" max="13" width="16" customWidth="1"/>
    <col min="14" max="14" width="10.875" customWidth="1"/>
    <col min="15" max="15" width="1.875" customWidth="1"/>
  </cols>
  <sheetData>
    <row r="1" spans="1:16" ht="23.25">
      <c r="A1" s="14" t="s">
        <v>20</v>
      </c>
      <c r="K1" s="138">
        <f>A19</f>
        <v>45413</v>
      </c>
      <c r="L1" s="138"/>
      <c r="M1" s="138"/>
      <c r="N1" s="138"/>
    </row>
    <row r="2" spans="1:16" ht="23.25">
      <c r="A2" s="14"/>
      <c r="K2" s="15"/>
      <c r="L2" s="15"/>
      <c r="M2" s="15"/>
      <c r="N2" s="15"/>
    </row>
    <row r="3" spans="1:16" ht="18" customHeight="1">
      <c r="A3" s="167" t="s">
        <v>21</v>
      </c>
      <c r="B3" s="168"/>
      <c r="C3" s="141">
        <f>Januar!C3</f>
        <v>0</v>
      </c>
      <c r="D3" s="142"/>
      <c r="E3" s="142"/>
      <c r="F3" s="142"/>
      <c r="G3" s="142"/>
      <c r="H3" s="142"/>
      <c r="I3" s="143"/>
      <c r="J3" s="16"/>
      <c r="K3" s="16"/>
      <c r="L3" s="16"/>
      <c r="M3" s="16"/>
      <c r="N3" s="16"/>
    </row>
    <row r="4" spans="1:16" ht="18.75" customHeight="1">
      <c r="A4" s="169" t="s">
        <v>3</v>
      </c>
      <c r="B4" s="170"/>
      <c r="C4" s="141">
        <f>Januar!C4</f>
        <v>0</v>
      </c>
      <c r="D4" s="142"/>
      <c r="E4" s="142"/>
      <c r="F4" s="142"/>
      <c r="G4" s="142"/>
      <c r="H4" s="142"/>
      <c r="I4" s="143"/>
      <c r="J4" s="16"/>
      <c r="K4" s="17" t="s">
        <v>1</v>
      </c>
      <c r="L4" s="18"/>
      <c r="M4" s="19"/>
      <c r="N4" s="19">
        <f>SUM(C8:I8)*24</f>
        <v>0</v>
      </c>
    </row>
    <row r="5" spans="1:16" ht="18" customHeight="1">
      <c r="A5" s="167" t="s">
        <v>29</v>
      </c>
      <c r="B5" s="168"/>
      <c r="C5" s="141">
        <f>Januar!C5</f>
        <v>0</v>
      </c>
      <c r="D5" s="142"/>
      <c r="E5" s="142"/>
      <c r="F5" s="142"/>
      <c r="G5" s="142"/>
      <c r="H5" s="142"/>
      <c r="I5" s="143"/>
      <c r="J5" s="16"/>
      <c r="K5" s="20" t="s">
        <v>6</v>
      </c>
      <c r="L5" s="21"/>
      <c r="M5" s="19"/>
      <c r="N5" s="19">
        <f>ROUNDUP(80/39*$N$4*4,0)/4</f>
        <v>0</v>
      </c>
      <c r="P5" s="22"/>
    </row>
    <row r="6" spans="1:16" ht="15" hidden="1">
      <c r="A6" s="23"/>
      <c r="B6" s="24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3">
        <v>1</v>
      </c>
      <c r="J6" s="16"/>
      <c r="K6" s="20"/>
      <c r="L6" s="21"/>
      <c r="M6" s="19"/>
      <c r="N6" s="19"/>
      <c r="P6" s="22"/>
    </row>
    <row r="7" spans="1:16" ht="18" customHeight="1">
      <c r="A7" s="171" t="s">
        <v>24</v>
      </c>
      <c r="B7" s="172"/>
      <c r="C7" s="25" t="s">
        <v>14</v>
      </c>
      <c r="D7" s="25" t="s">
        <v>15</v>
      </c>
      <c r="E7" s="25" t="s">
        <v>16</v>
      </c>
      <c r="F7" s="25" t="s">
        <v>17</v>
      </c>
      <c r="G7" s="25" t="s">
        <v>18</v>
      </c>
      <c r="H7" s="25" t="s">
        <v>22</v>
      </c>
      <c r="I7" s="25" t="s">
        <v>23</v>
      </c>
      <c r="J7" s="16"/>
      <c r="K7" s="20" t="s">
        <v>5</v>
      </c>
      <c r="L7" s="21"/>
      <c r="M7" s="19"/>
      <c r="N7" s="19">
        <f>ROUNDUP(40/39*$N$4*4,0)/4*-1</f>
        <v>0</v>
      </c>
    </row>
    <row r="8" spans="1:16" ht="18" customHeight="1">
      <c r="A8" s="173"/>
      <c r="B8" s="174"/>
      <c r="C8" s="13">
        <f>April!C8</f>
        <v>0</v>
      </c>
      <c r="D8" s="13">
        <f>April!D8</f>
        <v>0</v>
      </c>
      <c r="E8" s="13">
        <f>April!E8</f>
        <v>0</v>
      </c>
      <c r="F8" s="13">
        <f>April!F8</f>
        <v>0</v>
      </c>
      <c r="G8" s="13">
        <f>April!G8</f>
        <v>0</v>
      </c>
      <c r="H8" s="13">
        <f>April!H8</f>
        <v>0</v>
      </c>
      <c r="I8" s="13">
        <f>April!I8</f>
        <v>0</v>
      </c>
      <c r="J8" s="16"/>
      <c r="K8" s="16"/>
      <c r="L8" s="26"/>
      <c r="M8" s="26"/>
      <c r="N8" s="26"/>
    </row>
    <row r="9" spans="1:16" ht="15" hidden="1">
      <c r="A9" s="2" t="s">
        <v>19</v>
      </c>
      <c r="B9" s="3"/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3">
        <v>1</v>
      </c>
      <c r="L9" s="22"/>
      <c r="M9" s="22"/>
      <c r="N9" s="22"/>
    </row>
    <row r="10" spans="1:16" ht="15" hidden="1">
      <c r="A10" s="5"/>
      <c r="B10" s="4"/>
      <c r="C10" s="3">
        <f>IF(ISBLANK(C8)=FALSE,1,0)</f>
        <v>1</v>
      </c>
      <c r="D10" s="3">
        <f>IF(ISBLANK(D8)=FALSE,1,0)</f>
        <v>1</v>
      </c>
      <c r="E10" s="3">
        <f>IF(ISBLANK(E8)=FALSE,1,0)</f>
        <v>1</v>
      </c>
      <c r="F10" s="3">
        <f>IF(ISBLANK(F8)=FALSE,1,0)</f>
        <v>1</v>
      </c>
      <c r="G10" s="3">
        <f>IF(ISBLANK(G8)=FALSE,1,0)</f>
        <v>1</v>
      </c>
      <c r="H10" s="4">
        <v>0</v>
      </c>
      <c r="I10" s="4">
        <v>0</v>
      </c>
      <c r="K10" s="27"/>
      <c r="L10" s="27"/>
      <c r="M10" s="27"/>
    </row>
    <row r="11" spans="1:16" ht="15.75" thickBot="1">
      <c r="A11" s="5"/>
      <c r="B11" s="4"/>
      <c r="C11" s="3"/>
      <c r="D11" s="3"/>
      <c r="E11" s="3"/>
      <c r="F11" s="3"/>
      <c r="G11" s="3"/>
      <c r="H11" s="4"/>
      <c r="K11" s="27"/>
      <c r="L11" s="27"/>
      <c r="M11" s="27"/>
    </row>
    <row r="12" spans="1:16" s="29" customFormat="1" ht="17.100000000000001" customHeight="1">
      <c r="A12" s="132" t="s">
        <v>4</v>
      </c>
      <c r="B12" s="28"/>
      <c r="C12" s="132" t="s">
        <v>25</v>
      </c>
      <c r="D12" s="136"/>
      <c r="E12" s="137"/>
      <c r="F12" s="132" t="s">
        <v>26</v>
      </c>
      <c r="G12" s="136"/>
      <c r="H12" s="136"/>
      <c r="I12" s="134" t="s">
        <v>27</v>
      </c>
      <c r="J12" s="149" t="s">
        <v>39</v>
      </c>
      <c r="K12" s="139" t="s">
        <v>28</v>
      </c>
      <c r="L12" s="132" t="s">
        <v>2</v>
      </c>
      <c r="M12" s="136"/>
      <c r="N12" s="137"/>
    </row>
    <row r="13" spans="1:16" s="29" customFormat="1" ht="17.100000000000001" customHeight="1">
      <c r="A13" s="133"/>
      <c r="B13" s="30"/>
      <c r="C13" s="31" t="s">
        <v>10</v>
      </c>
      <c r="D13" s="32" t="s">
        <v>12</v>
      </c>
      <c r="E13" s="32" t="s">
        <v>11</v>
      </c>
      <c r="F13" s="31" t="s">
        <v>10</v>
      </c>
      <c r="G13" s="32" t="s">
        <v>12</v>
      </c>
      <c r="H13" s="32" t="s">
        <v>11</v>
      </c>
      <c r="I13" s="135"/>
      <c r="J13" s="150"/>
      <c r="K13" s="140"/>
      <c r="L13" s="133"/>
      <c r="M13" s="144"/>
      <c r="N13" s="145"/>
    </row>
    <row r="14" spans="1:16" s="38" customFormat="1" ht="12.75" customHeight="1">
      <c r="A14" s="33">
        <v>42744</v>
      </c>
      <c r="B14" s="34">
        <v>0.16666666666666666</v>
      </c>
      <c r="C14" s="105">
        <v>0.33333333333333331</v>
      </c>
      <c r="D14" s="106">
        <v>0.5</v>
      </c>
      <c r="E14" s="107">
        <v>1.0416666666666666E-2</v>
      </c>
      <c r="F14" s="114">
        <v>0.5625</v>
      </c>
      <c r="G14" s="115">
        <v>0.64583333333333337</v>
      </c>
      <c r="H14" s="116"/>
      <c r="I14" s="35"/>
      <c r="J14" s="36"/>
      <c r="K14" s="37">
        <v>1.75</v>
      </c>
      <c r="L14" s="123" t="s">
        <v>13</v>
      </c>
      <c r="M14" s="124"/>
      <c r="N14" s="125"/>
    </row>
    <row r="15" spans="1:16" s="38" customFormat="1" ht="12.75">
      <c r="A15" s="39">
        <v>42746</v>
      </c>
      <c r="B15" s="40">
        <v>0.16666666666666666</v>
      </c>
      <c r="C15" s="108"/>
      <c r="D15" s="109"/>
      <c r="E15" s="110"/>
      <c r="F15" s="117"/>
      <c r="G15" s="118"/>
      <c r="H15" s="119"/>
      <c r="I15" s="41" t="s">
        <v>0</v>
      </c>
      <c r="J15" s="42"/>
      <c r="K15" s="43">
        <v>0</v>
      </c>
      <c r="L15" s="126"/>
      <c r="M15" s="127"/>
      <c r="N15" s="128"/>
    </row>
    <row r="16" spans="1:16" s="38" customFormat="1" ht="12.75">
      <c r="A16" s="44">
        <v>42748</v>
      </c>
      <c r="B16" s="45">
        <v>0.16666666666666666</v>
      </c>
      <c r="C16" s="111">
        <v>0.33333333333333331</v>
      </c>
      <c r="D16" s="112">
        <v>0.41666666666666669</v>
      </c>
      <c r="E16" s="113"/>
      <c r="F16" s="120"/>
      <c r="G16" s="121"/>
      <c r="H16" s="122"/>
      <c r="I16" s="46"/>
      <c r="J16" s="47"/>
      <c r="K16" s="48">
        <v>-2</v>
      </c>
      <c r="L16" s="129"/>
      <c r="M16" s="130"/>
      <c r="N16" s="131"/>
    </row>
    <row r="17" spans="1:14" s="38" customFormat="1" ht="12.75">
      <c r="A17" s="49"/>
      <c r="B17" s="50"/>
      <c r="C17" s="51"/>
      <c r="D17" s="52"/>
      <c r="E17" s="53"/>
      <c r="F17" s="54"/>
      <c r="G17" s="50"/>
      <c r="H17" s="50"/>
      <c r="I17" s="55"/>
      <c r="J17" s="56"/>
      <c r="K17" s="57"/>
      <c r="L17" s="151"/>
      <c r="M17" s="152"/>
      <c r="N17" s="153"/>
    </row>
    <row r="18" spans="1:14" s="38" customFormat="1" ht="21.95" customHeight="1" thickBot="1">
      <c r="A18" s="58" t="s">
        <v>30</v>
      </c>
      <c r="B18" s="59"/>
      <c r="C18" s="60"/>
      <c r="D18" s="61"/>
      <c r="E18" s="62"/>
      <c r="F18" s="63"/>
      <c r="G18" s="59"/>
      <c r="H18" s="59"/>
      <c r="I18" s="64"/>
      <c r="J18" s="65"/>
      <c r="K18" s="66">
        <f ca="1">April!K53</f>
        <v>0</v>
      </c>
      <c r="L18" s="154"/>
      <c r="M18" s="155"/>
      <c r="N18" s="156"/>
    </row>
    <row r="19" spans="1:14" s="16" customFormat="1" ht="21.95" customHeight="1" thickBot="1">
      <c r="A19" s="67">
        <f>DATE(YEAR(Januar!A19),5,1)</f>
        <v>45413</v>
      </c>
      <c r="B19" s="68">
        <f>HLOOKUP(WEEKDAY($A19,1),$C$6:$I$8,3,FALSE)</f>
        <v>0</v>
      </c>
      <c r="C19" s="99"/>
      <c r="D19" s="100"/>
      <c r="E19" s="101"/>
      <c r="F19" s="102"/>
      <c r="G19" s="103"/>
      <c r="H19" s="104"/>
      <c r="I19" s="8"/>
      <c r="J19" s="9" t="s">
        <v>35</v>
      </c>
      <c r="K19" s="69">
        <f t="shared" ref="K19:K29" ca="1" si="0">IF(A19&gt;TODAY(),0,IF(AND(I19="",J19=""),((D19-C19-E19)+(G19-F19-H19))*24-(B19*24),0))</f>
        <v>0</v>
      </c>
      <c r="L19" s="157"/>
      <c r="M19" s="158"/>
      <c r="N19" s="159"/>
    </row>
    <row r="20" spans="1:14" s="16" customFormat="1" ht="21.95" customHeight="1" thickBot="1">
      <c r="A20" s="70">
        <f>A19+1</f>
        <v>45414</v>
      </c>
      <c r="B20" s="71">
        <f t="shared" ref="B20:B46" si="1">HLOOKUP(WEEKDAY($A20,1),$C$6:$I$8,3,FALSE)</f>
        <v>0</v>
      </c>
      <c r="C20" s="99"/>
      <c r="D20" s="100"/>
      <c r="E20" s="101"/>
      <c r="F20" s="102"/>
      <c r="G20" s="103"/>
      <c r="H20" s="104"/>
      <c r="I20" s="1"/>
      <c r="J20" s="6"/>
      <c r="K20" s="69">
        <f t="shared" ca="1" si="0"/>
        <v>0</v>
      </c>
      <c r="L20" s="160"/>
      <c r="M20" s="161"/>
      <c r="N20" s="162"/>
    </row>
    <row r="21" spans="1:14" s="16" customFormat="1" ht="21.95" customHeight="1" thickBot="1">
      <c r="A21" s="70">
        <f>A20+1</f>
        <v>45415</v>
      </c>
      <c r="B21" s="71">
        <f t="shared" si="1"/>
        <v>0</v>
      </c>
      <c r="C21" s="99"/>
      <c r="D21" s="100"/>
      <c r="E21" s="101"/>
      <c r="F21" s="102"/>
      <c r="G21" s="103"/>
      <c r="H21" s="104"/>
      <c r="I21" s="1"/>
      <c r="J21" s="6"/>
      <c r="K21" s="69">
        <f t="shared" ca="1" si="0"/>
        <v>0</v>
      </c>
      <c r="L21" s="160"/>
      <c r="M21" s="161"/>
      <c r="N21" s="162"/>
    </row>
    <row r="22" spans="1:14" s="16" customFormat="1" ht="21.95" customHeight="1" thickBot="1">
      <c r="A22" s="70">
        <f>A21+1</f>
        <v>45416</v>
      </c>
      <c r="B22" s="71">
        <f t="shared" si="1"/>
        <v>0</v>
      </c>
      <c r="C22" s="99"/>
      <c r="D22" s="100"/>
      <c r="E22" s="101"/>
      <c r="F22" s="102"/>
      <c r="G22" s="103"/>
      <c r="H22" s="104"/>
      <c r="I22" s="1"/>
      <c r="J22" s="6"/>
      <c r="K22" s="69">
        <f t="shared" ca="1" si="0"/>
        <v>0</v>
      </c>
      <c r="L22" s="160"/>
      <c r="M22" s="161"/>
      <c r="N22" s="162"/>
    </row>
    <row r="23" spans="1:14" s="16" customFormat="1" ht="21.95" customHeight="1" thickBot="1">
      <c r="A23" s="70">
        <f>A22+1</f>
        <v>45417</v>
      </c>
      <c r="B23" s="71">
        <f t="shared" si="1"/>
        <v>0</v>
      </c>
      <c r="C23" s="99"/>
      <c r="D23" s="100"/>
      <c r="E23" s="101"/>
      <c r="F23" s="102"/>
      <c r="G23" s="103"/>
      <c r="H23" s="104"/>
      <c r="I23" s="1"/>
      <c r="J23" s="6"/>
      <c r="K23" s="69">
        <f t="shared" ca="1" si="0"/>
        <v>0</v>
      </c>
      <c r="L23" s="160"/>
      <c r="M23" s="161"/>
      <c r="N23" s="162"/>
    </row>
    <row r="24" spans="1:14" s="16" customFormat="1" ht="21.95" customHeight="1" thickBot="1">
      <c r="A24" s="70">
        <f t="shared" ref="A24:A46" si="2">A23+1</f>
        <v>45418</v>
      </c>
      <c r="B24" s="71">
        <f t="shared" si="1"/>
        <v>0</v>
      </c>
      <c r="C24" s="99"/>
      <c r="D24" s="100"/>
      <c r="E24" s="101"/>
      <c r="F24" s="102"/>
      <c r="G24" s="103"/>
      <c r="H24" s="104"/>
      <c r="I24" s="1"/>
      <c r="J24" s="6"/>
      <c r="K24" s="69">
        <f t="shared" ca="1" si="0"/>
        <v>0</v>
      </c>
      <c r="L24" s="160"/>
      <c r="M24" s="161"/>
      <c r="N24" s="162"/>
    </row>
    <row r="25" spans="1:14" s="16" customFormat="1" ht="21.95" customHeight="1" thickBot="1">
      <c r="A25" s="70">
        <f t="shared" si="2"/>
        <v>45419</v>
      </c>
      <c r="B25" s="71">
        <f t="shared" si="1"/>
        <v>0</v>
      </c>
      <c r="C25" s="99"/>
      <c r="D25" s="100"/>
      <c r="E25" s="101"/>
      <c r="F25" s="102"/>
      <c r="G25" s="103"/>
      <c r="H25" s="104"/>
      <c r="I25" s="1"/>
      <c r="J25" s="6"/>
      <c r="K25" s="69">
        <f t="shared" ca="1" si="0"/>
        <v>0</v>
      </c>
      <c r="L25" s="160"/>
      <c r="M25" s="161"/>
      <c r="N25" s="162"/>
    </row>
    <row r="26" spans="1:14" s="16" customFormat="1" ht="21.95" customHeight="1" thickBot="1">
      <c r="A26" s="70">
        <f t="shared" si="2"/>
        <v>45420</v>
      </c>
      <c r="B26" s="71">
        <f t="shared" si="1"/>
        <v>0</v>
      </c>
      <c r="C26" s="99"/>
      <c r="D26" s="100"/>
      <c r="E26" s="101"/>
      <c r="F26" s="102"/>
      <c r="G26" s="103"/>
      <c r="H26" s="104"/>
      <c r="I26" s="1"/>
      <c r="J26" s="6"/>
      <c r="K26" s="69">
        <f t="shared" ca="1" si="0"/>
        <v>0</v>
      </c>
      <c r="L26" s="160"/>
      <c r="M26" s="161"/>
      <c r="N26" s="162"/>
    </row>
    <row r="27" spans="1:14" s="16" customFormat="1" ht="21.95" customHeight="1" thickBot="1">
      <c r="A27" s="70">
        <f t="shared" si="2"/>
        <v>45421</v>
      </c>
      <c r="B27" s="71">
        <f t="shared" si="1"/>
        <v>0</v>
      </c>
      <c r="C27" s="99"/>
      <c r="D27" s="100"/>
      <c r="E27" s="101"/>
      <c r="F27" s="102"/>
      <c r="G27" s="103"/>
      <c r="H27" s="104"/>
      <c r="I27" s="1"/>
      <c r="J27" s="6"/>
      <c r="K27" s="69">
        <f t="shared" ca="1" si="0"/>
        <v>0</v>
      </c>
      <c r="L27" s="160"/>
      <c r="M27" s="161"/>
      <c r="N27" s="162"/>
    </row>
    <row r="28" spans="1:14" s="16" customFormat="1" ht="21.95" customHeight="1" thickBot="1">
      <c r="A28" s="70">
        <f t="shared" si="2"/>
        <v>45422</v>
      </c>
      <c r="B28" s="71">
        <f t="shared" si="1"/>
        <v>0</v>
      </c>
      <c r="C28" s="99"/>
      <c r="D28" s="100"/>
      <c r="E28" s="101"/>
      <c r="F28" s="102"/>
      <c r="G28" s="103"/>
      <c r="H28" s="104"/>
      <c r="I28" s="1"/>
      <c r="J28" s="6"/>
      <c r="K28" s="69">
        <f t="shared" ca="1" si="0"/>
        <v>0</v>
      </c>
      <c r="L28" s="160"/>
      <c r="M28" s="161"/>
      <c r="N28" s="162"/>
    </row>
    <row r="29" spans="1:14" s="16" customFormat="1" ht="21.95" customHeight="1" thickBot="1">
      <c r="A29" s="70">
        <f t="shared" si="2"/>
        <v>45423</v>
      </c>
      <c r="B29" s="71">
        <f t="shared" si="1"/>
        <v>0</v>
      </c>
      <c r="C29" s="99"/>
      <c r="D29" s="100"/>
      <c r="E29" s="101"/>
      <c r="F29" s="102"/>
      <c r="G29" s="103"/>
      <c r="H29" s="104"/>
      <c r="I29" s="1"/>
      <c r="J29" s="6"/>
      <c r="K29" s="69">
        <f t="shared" ca="1" si="0"/>
        <v>0</v>
      </c>
      <c r="L29" s="160"/>
      <c r="M29" s="161"/>
      <c r="N29" s="162"/>
    </row>
    <row r="30" spans="1:14" s="16" customFormat="1" ht="21.95" customHeight="1" thickBot="1">
      <c r="A30" s="70">
        <f t="shared" si="2"/>
        <v>45424</v>
      </c>
      <c r="B30" s="71">
        <f t="shared" si="1"/>
        <v>0</v>
      </c>
      <c r="C30" s="99"/>
      <c r="D30" s="100"/>
      <c r="E30" s="101"/>
      <c r="F30" s="102"/>
      <c r="G30" s="103"/>
      <c r="H30" s="104"/>
      <c r="I30" s="1"/>
      <c r="J30" s="6"/>
      <c r="K30" s="69">
        <f ca="1">IF(A30&gt;TODAY(),0,IF(AND(I30="",J30=""),((D30-C30-E30)+(G30-F30-H30))*24-(B30*24),0))</f>
        <v>0</v>
      </c>
      <c r="L30" s="160"/>
      <c r="M30" s="161"/>
      <c r="N30" s="162"/>
    </row>
    <row r="31" spans="1:14" s="16" customFormat="1" ht="21.95" customHeight="1" thickBot="1">
      <c r="A31" s="70">
        <f t="shared" si="2"/>
        <v>45425</v>
      </c>
      <c r="B31" s="71">
        <f t="shared" si="1"/>
        <v>0</v>
      </c>
      <c r="C31" s="99"/>
      <c r="D31" s="100"/>
      <c r="E31" s="101"/>
      <c r="F31" s="102"/>
      <c r="G31" s="103"/>
      <c r="H31" s="104"/>
      <c r="I31" s="1"/>
      <c r="J31" s="6"/>
      <c r="K31" s="69">
        <f t="shared" ref="K31:K46" ca="1" si="3">IF(A31&gt;TODAY(),0,IF(AND(I31="",J31=""),((D31-C31-E31)+(G31-F31-H31))*24-(B31*24),0))</f>
        <v>0</v>
      </c>
      <c r="L31" s="160"/>
      <c r="M31" s="161"/>
      <c r="N31" s="162"/>
    </row>
    <row r="32" spans="1:14" s="16" customFormat="1" ht="21.95" customHeight="1" thickBot="1">
      <c r="A32" s="70">
        <f t="shared" si="2"/>
        <v>45426</v>
      </c>
      <c r="B32" s="71">
        <f t="shared" si="1"/>
        <v>0</v>
      </c>
      <c r="C32" s="99"/>
      <c r="D32" s="100"/>
      <c r="E32" s="101"/>
      <c r="F32" s="102"/>
      <c r="G32" s="103"/>
      <c r="H32" s="104"/>
      <c r="I32" s="1"/>
      <c r="J32" s="6"/>
      <c r="K32" s="69">
        <f t="shared" ca="1" si="3"/>
        <v>0</v>
      </c>
      <c r="L32" s="160"/>
      <c r="M32" s="161"/>
      <c r="N32" s="162"/>
    </row>
    <row r="33" spans="1:14" s="16" customFormat="1" ht="21.95" customHeight="1" thickBot="1">
      <c r="A33" s="70">
        <f t="shared" si="2"/>
        <v>45427</v>
      </c>
      <c r="B33" s="71">
        <f t="shared" si="1"/>
        <v>0</v>
      </c>
      <c r="C33" s="99"/>
      <c r="D33" s="100"/>
      <c r="E33" s="101"/>
      <c r="F33" s="102"/>
      <c r="G33" s="103"/>
      <c r="H33" s="104"/>
      <c r="I33" s="1"/>
      <c r="J33" s="6"/>
      <c r="K33" s="69">
        <f t="shared" ca="1" si="3"/>
        <v>0</v>
      </c>
      <c r="L33" s="160"/>
      <c r="M33" s="161"/>
      <c r="N33" s="162"/>
    </row>
    <row r="34" spans="1:14" s="16" customFormat="1" ht="21.95" customHeight="1" thickBot="1">
      <c r="A34" s="70">
        <f t="shared" si="2"/>
        <v>45428</v>
      </c>
      <c r="B34" s="71">
        <f t="shared" si="1"/>
        <v>0</v>
      </c>
      <c r="C34" s="99"/>
      <c r="D34" s="100"/>
      <c r="E34" s="101"/>
      <c r="F34" s="102"/>
      <c r="G34" s="103"/>
      <c r="H34" s="104"/>
      <c r="I34" s="1"/>
      <c r="J34" s="6"/>
      <c r="K34" s="69">
        <f t="shared" ca="1" si="3"/>
        <v>0</v>
      </c>
      <c r="L34" s="160"/>
      <c r="M34" s="161"/>
      <c r="N34" s="162"/>
    </row>
    <row r="35" spans="1:14" s="16" customFormat="1" ht="21.95" customHeight="1" thickBot="1">
      <c r="A35" s="70">
        <f t="shared" si="2"/>
        <v>45429</v>
      </c>
      <c r="B35" s="71">
        <f t="shared" si="1"/>
        <v>0</v>
      </c>
      <c r="C35" s="99"/>
      <c r="D35" s="100"/>
      <c r="E35" s="101"/>
      <c r="F35" s="102"/>
      <c r="G35" s="103"/>
      <c r="H35" s="104"/>
      <c r="I35" s="1"/>
      <c r="J35" s="6"/>
      <c r="K35" s="69">
        <f t="shared" ca="1" si="3"/>
        <v>0</v>
      </c>
      <c r="L35" s="160"/>
      <c r="M35" s="161"/>
      <c r="N35" s="162"/>
    </row>
    <row r="36" spans="1:14" s="16" customFormat="1" ht="21.95" customHeight="1" thickBot="1">
      <c r="A36" s="70">
        <f t="shared" si="2"/>
        <v>45430</v>
      </c>
      <c r="B36" s="71">
        <f t="shared" si="1"/>
        <v>0</v>
      </c>
      <c r="C36" s="99"/>
      <c r="D36" s="100"/>
      <c r="E36" s="101"/>
      <c r="F36" s="102"/>
      <c r="G36" s="103"/>
      <c r="H36" s="104"/>
      <c r="I36" s="1"/>
      <c r="J36" s="6"/>
      <c r="K36" s="69">
        <f t="shared" ca="1" si="3"/>
        <v>0</v>
      </c>
      <c r="L36" s="160"/>
      <c r="M36" s="161"/>
      <c r="N36" s="162"/>
    </row>
    <row r="37" spans="1:14" s="16" customFormat="1" ht="21.95" customHeight="1" thickBot="1">
      <c r="A37" s="70">
        <f t="shared" si="2"/>
        <v>45431</v>
      </c>
      <c r="B37" s="71">
        <f t="shared" si="1"/>
        <v>0</v>
      </c>
      <c r="C37" s="99"/>
      <c r="D37" s="100"/>
      <c r="E37" s="101"/>
      <c r="F37" s="102"/>
      <c r="G37" s="103"/>
      <c r="H37" s="104"/>
      <c r="I37" s="1"/>
      <c r="J37" s="6"/>
      <c r="K37" s="69">
        <f t="shared" ca="1" si="3"/>
        <v>0</v>
      </c>
      <c r="L37" s="160"/>
      <c r="M37" s="161"/>
      <c r="N37" s="162"/>
    </row>
    <row r="38" spans="1:14" s="16" customFormat="1" ht="21.95" customHeight="1" thickBot="1">
      <c r="A38" s="70">
        <f t="shared" si="2"/>
        <v>45432</v>
      </c>
      <c r="B38" s="71">
        <f t="shared" si="1"/>
        <v>0</v>
      </c>
      <c r="C38" s="99"/>
      <c r="D38" s="100"/>
      <c r="E38" s="101"/>
      <c r="F38" s="102"/>
      <c r="G38" s="103"/>
      <c r="H38" s="104"/>
      <c r="I38" s="1"/>
      <c r="J38" s="6"/>
      <c r="K38" s="69">
        <f t="shared" ca="1" si="3"/>
        <v>0</v>
      </c>
      <c r="L38" s="160"/>
      <c r="M38" s="161"/>
      <c r="N38" s="162"/>
    </row>
    <row r="39" spans="1:14" s="16" customFormat="1" ht="21.95" customHeight="1" thickBot="1">
      <c r="A39" s="70">
        <f t="shared" si="2"/>
        <v>45433</v>
      </c>
      <c r="B39" s="71">
        <f t="shared" si="1"/>
        <v>0</v>
      </c>
      <c r="C39" s="99"/>
      <c r="D39" s="100"/>
      <c r="E39" s="101"/>
      <c r="F39" s="102"/>
      <c r="G39" s="103"/>
      <c r="H39" s="104"/>
      <c r="I39" s="1"/>
      <c r="J39" s="6"/>
      <c r="K39" s="69">
        <f t="shared" ca="1" si="3"/>
        <v>0</v>
      </c>
      <c r="L39" s="160"/>
      <c r="M39" s="161"/>
      <c r="N39" s="162"/>
    </row>
    <row r="40" spans="1:14" s="16" customFormat="1" ht="21.95" customHeight="1" thickBot="1">
      <c r="A40" s="70">
        <f t="shared" si="2"/>
        <v>45434</v>
      </c>
      <c r="B40" s="71">
        <f t="shared" si="1"/>
        <v>0</v>
      </c>
      <c r="C40" s="99"/>
      <c r="D40" s="100"/>
      <c r="E40" s="101"/>
      <c r="F40" s="102"/>
      <c r="G40" s="103"/>
      <c r="H40" s="104"/>
      <c r="I40" s="1"/>
      <c r="J40" s="6"/>
      <c r="K40" s="69">
        <f t="shared" ca="1" si="3"/>
        <v>0</v>
      </c>
      <c r="L40" s="160"/>
      <c r="M40" s="161"/>
      <c r="N40" s="162"/>
    </row>
    <row r="41" spans="1:14" s="16" customFormat="1" ht="21.95" customHeight="1" thickBot="1">
      <c r="A41" s="70">
        <f t="shared" si="2"/>
        <v>45435</v>
      </c>
      <c r="B41" s="71">
        <f t="shared" si="1"/>
        <v>0</v>
      </c>
      <c r="C41" s="99"/>
      <c r="D41" s="100"/>
      <c r="E41" s="101"/>
      <c r="F41" s="102"/>
      <c r="G41" s="103"/>
      <c r="H41" s="104"/>
      <c r="I41" s="1"/>
      <c r="J41" s="6"/>
      <c r="K41" s="69">
        <f t="shared" ca="1" si="3"/>
        <v>0</v>
      </c>
      <c r="L41" s="160"/>
      <c r="M41" s="161"/>
      <c r="N41" s="162"/>
    </row>
    <row r="42" spans="1:14" s="16" customFormat="1" ht="21.95" customHeight="1" thickBot="1">
      <c r="A42" s="70">
        <f t="shared" si="2"/>
        <v>45436</v>
      </c>
      <c r="B42" s="71">
        <f t="shared" si="1"/>
        <v>0</v>
      </c>
      <c r="C42" s="99"/>
      <c r="D42" s="100"/>
      <c r="E42" s="101"/>
      <c r="F42" s="102"/>
      <c r="G42" s="103"/>
      <c r="H42" s="104"/>
      <c r="I42" s="1"/>
      <c r="J42" s="6"/>
      <c r="K42" s="69">
        <f ca="1">IF(A42&gt;TODAY(),0,IF(AND(I42="",J42=""),((D42-C42-E42)+(G42-F42-H42))*24-(B42*24),0))</f>
        <v>0</v>
      </c>
      <c r="L42" s="160"/>
      <c r="M42" s="161"/>
      <c r="N42" s="162"/>
    </row>
    <row r="43" spans="1:14" s="16" customFormat="1" ht="21.95" customHeight="1" thickBot="1">
      <c r="A43" s="70">
        <f t="shared" si="2"/>
        <v>45437</v>
      </c>
      <c r="B43" s="71">
        <f t="shared" si="1"/>
        <v>0</v>
      </c>
      <c r="C43" s="99"/>
      <c r="D43" s="100"/>
      <c r="E43" s="101"/>
      <c r="F43" s="102"/>
      <c r="G43" s="103"/>
      <c r="H43" s="104"/>
      <c r="I43" s="1"/>
      <c r="J43" s="6"/>
      <c r="K43" s="69">
        <f t="shared" ca="1" si="3"/>
        <v>0</v>
      </c>
      <c r="L43" s="160"/>
      <c r="M43" s="161"/>
      <c r="N43" s="162"/>
    </row>
    <row r="44" spans="1:14" s="16" customFormat="1" ht="21.95" customHeight="1" thickBot="1">
      <c r="A44" s="70">
        <f t="shared" si="2"/>
        <v>45438</v>
      </c>
      <c r="B44" s="71">
        <f t="shared" si="1"/>
        <v>0</v>
      </c>
      <c r="C44" s="99"/>
      <c r="D44" s="100"/>
      <c r="E44" s="101"/>
      <c r="F44" s="102"/>
      <c r="G44" s="103"/>
      <c r="H44" s="104"/>
      <c r="I44" s="1"/>
      <c r="J44" s="6"/>
      <c r="K44" s="69">
        <f t="shared" ca="1" si="3"/>
        <v>0</v>
      </c>
      <c r="L44" s="160"/>
      <c r="M44" s="161"/>
      <c r="N44" s="162"/>
    </row>
    <row r="45" spans="1:14" s="16" customFormat="1" ht="21.95" customHeight="1" thickBot="1">
      <c r="A45" s="70">
        <f t="shared" si="2"/>
        <v>45439</v>
      </c>
      <c r="B45" s="71">
        <f t="shared" si="1"/>
        <v>0</v>
      </c>
      <c r="C45" s="99"/>
      <c r="D45" s="100"/>
      <c r="E45" s="101"/>
      <c r="F45" s="102"/>
      <c r="G45" s="103"/>
      <c r="H45" s="104"/>
      <c r="I45" s="1"/>
      <c r="J45" s="6"/>
      <c r="K45" s="69">
        <f t="shared" ca="1" si="3"/>
        <v>0</v>
      </c>
      <c r="L45" s="160"/>
      <c r="M45" s="161"/>
      <c r="N45" s="162"/>
    </row>
    <row r="46" spans="1:14" s="16" customFormat="1" ht="21.95" customHeight="1" thickBot="1">
      <c r="A46" s="70">
        <f t="shared" si="2"/>
        <v>45440</v>
      </c>
      <c r="B46" s="71">
        <f t="shared" si="1"/>
        <v>0</v>
      </c>
      <c r="C46" s="99"/>
      <c r="D46" s="100"/>
      <c r="E46" s="101"/>
      <c r="F46" s="102"/>
      <c r="G46" s="103"/>
      <c r="H46" s="104"/>
      <c r="I46" s="1"/>
      <c r="J46" s="6"/>
      <c r="K46" s="69">
        <f t="shared" ca="1" si="3"/>
        <v>0</v>
      </c>
      <c r="L46" s="160"/>
      <c r="M46" s="161"/>
      <c r="N46" s="162"/>
    </row>
    <row r="47" spans="1:14" s="16" customFormat="1" ht="21.95" customHeight="1" thickBot="1">
      <c r="A47" s="70">
        <f>IF(A46="","",IF(MONTH(A46+1)&gt;MONTH(A46),"",(A46+1)))</f>
        <v>45441</v>
      </c>
      <c r="B47" s="81">
        <f>IF(A47="","",HLOOKUP(WEEKDAY($A47,1),$C$6:$I$8,3,FALSE))</f>
        <v>0</v>
      </c>
      <c r="C47" s="99"/>
      <c r="D47" s="100"/>
      <c r="E47" s="101"/>
      <c r="F47" s="102"/>
      <c r="G47" s="103"/>
      <c r="H47" s="104"/>
      <c r="I47" s="1"/>
      <c r="J47" s="6"/>
      <c r="K47" s="69">
        <f ca="1">IF(A47="","",IF(A47&gt;TODAY(),0,IF(AND(I47="",J47=""),((D47-C47-E47)+(G47-F47-H47))*24-(B47*24),0)))</f>
        <v>0</v>
      </c>
      <c r="L47" s="160"/>
      <c r="M47" s="161"/>
      <c r="N47" s="162"/>
    </row>
    <row r="48" spans="1:14" s="16" customFormat="1" ht="21.95" customHeight="1" thickBot="1">
      <c r="A48" s="70">
        <f t="shared" ref="A48:A49" si="4">IF(A47="","",IF(MONTH(A47+1)&gt;MONTH(A47),"",(A47+1)))</f>
        <v>45442</v>
      </c>
      <c r="B48" s="81">
        <f>IF(A48="","",HLOOKUP(WEEKDAY($A48,1),$C$6:$I$8,3,FALSE))</f>
        <v>0</v>
      </c>
      <c r="C48" s="99"/>
      <c r="D48" s="100"/>
      <c r="E48" s="101"/>
      <c r="F48" s="102"/>
      <c r="G48" s="103"/>
      <c r="H48" s="104"/>
      <c r="I48" s="1"/>
      <c r="J48" s="6"/>
      <c r="K48" s="69">
        <f ca="1">IF(A48="","",IF(A48&gt;TODAY(),0,IF(AND(I48="",J48=""),((D48-C48-E48)+(G48-F48-H48))*24-(B48*24),0)))</f>
        <v>0</v>
      </c>
      <c r="L48" s="160"/>
      <c r="M48" s="161"/>
      <c r="N48" s="162"/>
    </row>
    <row r="49" spans="1:14" s="16" customFormat="1" ht="21.95" customHeight="1" thickBot="1">
      <c r="A49" s="70">
        <f t="shared" si="4"/>
        <v>45443</v>
      </c>
      <c r="B49" s="82">
        <f>IF(A49="","",HLOOKUP(WEEKDAY($A49,1),$C$6:$I$8,3,FALSE))</f>
        <v>0</v>
      </c>
      <c r="C49" s="99"/>
      <c r="D49" s="100"/>
      <c r="E49" s="101"/>
      <c r="F49" s="102"/>
      <c r="G49" s="103"/>
      <c r="H49" s="104"/>
      <c r="I49" s="10"/>
      <c r="J49" s="11"/>
      <c r="K49" s="69">
        <f ca="1">IF(A49="","",IF(A49&gt;TODAY(),0,IF(AND(I49="",J49=""),((D49-C49-E49)+(G49-F49-H49))*24-(B49*24),0)))</f>
        <v>0</v>
      </c>
      <c r="L49" s="178"/>
      <c r="M49" s="179"/>
      <c r="N49" s="180"/>
    </row>
    <row r="50" spans="1:14" s="16" customFormat="1" ht="21" customHeight="1" thickBot="1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81"/>
      <c r="M50" s="181"/>
      <c r="N50" s="182"/>
    </row>
    <row r="51" spans="1:14" s="80" customFormat="1" ht="21.95" customHeight="1" thickBot="1">
      <c r="A51" s="76" t="s">
        <v>7</v>
      </c>
      <c r="B51" s="77"/>
      <c r="C51" s="78"/>
      <c r="D51" s="78"/>
      <c r="E51" s="77"/>
      <c r="F51" s="78"/>
      <c r="G51" s="78"/>
      <c r="H51" s="78"/>
      <c r="I51" s="77"/>
      <c r="J51" s="79"/>
      <c r="K51" s="87">
        <f ca="1">SUM(K19:K50)</f>
        <v>0</v>
      </c>
      <c r="L51" s="183"/>
      <c r="M51" s="184"/>
      <c r="N51" s="185"/>
    </row>
    <row r="52" spans="1:14" s="80" customFormat="1" ht="21.95" customHeight="1" thickBot="1">
      <c r="A52" s="163" t="s">
        <v>38</v>
      </c>
      <c r="B52" s="164"/>
      <c r="C52" s="164"/>
      <c r="D52" s="164"/>
      <c r="E52" s="77"/>
      <c r="F52" s="78"/>
      <c r="G52" s="78"/>
      <c r="H52" s="78"/>
      <c r="I52" s="77"/>
      <c r="J52" s="78"/>
      <c r="K52" s="88"/>
      <c r="L52" s="84"/>
      <c r="M52" s="85"/>
      <c r="N52" s="86"/>
    </row>
    <row r="53" spans="1:14" s="80" customFormat="1" ht="21.95" customHeight="1" thickBot="1">
      <c r="A53" s="89" t="s">
        <v>8</v>
      </c>
      <c r="B53" s="90"/>
      <c r="C53" s="90"/>
      <c r="D53" s="90"/>
      <c r="E53" s="90"/>
      <c r="F53" s="90"/>
      <c r="G53" s="90"/>
      <c r="H53" s="90"/>
      <c r="I53" s="90"/>
      <c r="J53" s="90"/>
      <c r="K53" s="91">
        <f ca="1">K51+K18-K52</f>
        <v>0</v>
      </c>
      <c r="L53" s="175"/>
      <c r="M53" s="176"/>
      <c r="N53" s="177"/>
    </row>
    <row r="55" spans="1:14" ht="31.5" customHeight="1">
      <c r="J55" s="165"/>
      <c r="K55" s="165"/>
      <c r="L55" s="165"/>
      <c r="M55" s="165"/>
      <c r="N55" s="165"/>
    </row>
    <row r="56" spans="1:14">
      <c r="J56" s="166" t="s">
        <v>34</v>
      </c>
      <c r="K56" s="166"/>
      <c r="L56" s="166"/>
      <c r="M56" s="166"/>
      <c r="N56" s="166"/>
    </row>
    <row r="62" spans="1:14">
      <c r="E62" s="4"/>
    </row>
    <row r="63" spans="1:14">
      <c r="E63" s="3"/>
    </row>
    <row r="64" spans="1:14">
      <c r="E64" s="3"/>
    </row>
    <row r="65" spans="5:5">
      <c r="E65" s="3"/>
    </row>
    <row r="66" spans="5:5">
      <c r="E66" s="3"/>
    </row>
    <row r="67" spans="5:5">
      <c r="E67" s="3"/>
    </row>
    <row r="68" spans="5:5">
      <c r="E68" s="4"/>
    </row>
    <row r="69" spans="5:5">
      <c r="E69" s="4"/>
    </row>
  </sheetData>
  <sheetProtection sheet="1" objects="1" scenarios="1"/>
  <mergeCells count="55">
    <mergeCell ref="A52:D52"/>
    <mergeCell ref="J55:N55"/>
    <mergeCell ref="J56:N56"/>
    <mergeCell ref="A5:B5"/>
    <mergeCell ref="C5:I5"/>
    <mergeCell ref="L20:N20"/>
    <mergeCell ref="A7:B8"/>
    <mergeCell ref="A12:A13"/>
    <mergeCell ref="C12:E12"/>
    <mergeCell ref="F12:H12"/>
    <mergeCell ref="I12:I13"/>
    <mergeCell ref="K12:K13"/>
    <mergeCell ref="L12:N13"/>
    <mergeCell ref="L14:N16"/>
    <mergeCell ref="L17:N17"/>
    <mergeCell ref="L18:N18"/>
    <mergeCell ref="K1:N1"/>
    <mergeCell ref="A3:B3"/>
    <mergeCell ref="C3:I3"/>
    <mergeCell ref="A4:B4"/>
    <mergeCell ref="C4:I4"/>
    <mergeCell ref="J12:J13"/>
    <mergeCell ref="L19:N19"/>
    <mergeCell ref="L32:N32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4:N44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51:N51"/>
    <mergeCell ref="L53:N53"/>
    <mergeCell ref="L45:N45"/>
    <mergeCell ref="L46:N46"/>
    <mergeCell ref="L47:N47"/>
    <mergeCell ref="L48:N48"/>
    <mergeCell ref="L49:N49"/>
    <mergeCell ref="L50:N50"/>
  </mergeCells>
  <conditionalFormatting sqref="A19:J19 L19 I20:J39 I40:K49 K19:K39 A20:H49">
    <cfRule type="expression" dxfId="279" priority="40">
      <formula>OR(WEEKDAY($A19)=1,WEEKDAY($A19)=7)</formula>
    </cfRule>
  </conditionalFormatting>
  <conditionalFormatting sqref="L20">
    <cfRule type="expression" dxfId="278" priority="38">
      <formula>OR(WEEKDAY($A20)=1,WEEKDAY($A20)=7)</formula>
    </cfRule>
  </conditionalFormatting>
  <conditionalFormatting sqref="L21">
    <cfRule type="expression" dxfId="277" priority="37">
      <formula>OR(WEEKDAY($A21)=1,WEEKDAY($A21)=7)</formula>
    </cfRule>
  </conditionalFormatting>
  <conditionalFormatting sqref="L22">
    <cfRule type="expression" dxfId="276" priority="36">
      <formula>OR(WEEKDAY($A22)=1,WEEKDAY($A22)=7)</formula>
    </cfRule>
  </conditionalFormatting>
  <conditionalFormatting sqref="L23">
    <cfRule type="expression" dxfId="275" priority="35">
      <formula>OR(WEEKDAY($A23)=1,WEEKDAY($A23)=7)</formula>
    </cfRule>
  </conditionalFormatting>
  <conditionalFormatting sqref="L24">
    <cfRule type="expression" dxfId="274" priority="34">
      <formula>OR(WEEKDAY($A24)=1,WEEKDAY($A24)=7)</formula>
    </cfRule>
  </conditionalFormatting>
  <conditionalFormatting sqref="L25">
    <cfRule type="expression" dxfId="273" priority="33">
      <formula>OR(WEEKDAY($A25)=1,WEEKDAY($A25)=7)</formula>
    </cfRule>
  </conditionalFormatting>
  <conditionalFormatting sqref="L26">
    <cfRule type="expression" dxfId="272" priority="32">
      <formula>OR(WEEKDAY($A26)=1,WEEKDAY($A26)=7)</formula>
    </cfRule>
  </conditionalFormatting>
  <conditionalFormatting sqref="L27">
    <cfRule type="expression" dxfId="271" priority="31">
      <formula>OR(WEEKDAY($A27)=1,WEEKDAY($A27)=7)</formula>
    </cfRule>
  </conditionalFormatting>
  <conditionalFormatting sqref="L28">
    <cfRule type="expression" dxfId="270" priority="30">
      <formula>OR(WEEKDAY($A28)=1,WEEKDAY($A28)=7)</formula>
    </cfRule>
  </conditionalFormatting>
  <conditionalFormatting sqref="L29">
    <cfRule type="expression" dxfId="269" priority="29">
      <formula>OR(WEEKDAY($A29)=1,WEEKDAY($A29)=7)</formula>
    </cfRule>
  </conditionalFormatting>
  <conditionalFormatting sqref="L30">
    <cfRule type="expression" dxfId="268" priority="28">
      <formula>OR(WEEKDAY($A30)=1,WEEKDAY($A30)=7)</formula>
    </cfRule>
  </conditionalFormatting>
  <conditionalFormatting sqref="L31">
    <cfRule type="expression" dxfId="267" priority="27">
      <formula>OR(WEEKDAY($A31)=1,WEEKDAY($A31)=7)</formula>
    </cfRule>
  </conditionalFormatting>
  <conditionalFormatting sqref="L32">
    <cfRule type="expression" dxfId="266" priority="26">
      <formula>OR(WEEKDAY($A32)=1,WEEKDAY($A32)=7)</formula>
    </cfRule>
  </conditionalFormatting>
  <conditionalFormatting sqref="L33">
    <cfRule type="expression" dxfId="265" priority="25">
      <formula>OR(WEEKDAY($A33)=1,WEEKDAY($A33)=7)</formula>
    </cfRule>
  </conditionalFormatting>
  <conditionalFormatting sqref="L34">
    <cfRule type="expression" dxfId="264" priority="24">
      <formula>OR(WEEKDAY($A34)=1,WEEKDAY($A34)=7)</formula>
    </cfRule>
  </conditionalFormatting>
  <conditionalFormatting sqref="L35">
    <cfRule type="expression" dxfId="263" priority="23">
      <formula>OR(WEEKDAY($A35)=1,WEEKDAY($A35)=7)</formula>
    </cfRule>
  </conditionalFormatting>
  <conditionalFormatting sqref="L36">
    <cfRule type="expression" dxfId="262" priority="22">
      <formula>OR(WEEKDAY($A36)=1,WEEKDAY($A36)=7)</formula>
    </cfRule>
  </conditionalFormatting>
  <conditionalFormatting sqref="L37">
    <cfRule type="expression" dxfId="261" priority="21">
      <formula>OR(WEEKDAY($A37)=1,WEEKDAY($A37)=7)</formula>
    </cfRule>
  </conditionalFormatting>
  <conditionalFormatting sqref="L38">
    <cfRule type="expression" dxfId="260" priority="20">
      <formula>OR(WEEKDAY($A38)=1,WEEKDAY($A38)=7)</formula>
    </cfRule>
  </conditionalFormatting>
  <conditionalFormatting sqref="L39">
    <cfRule type="expression" dxfId="259" priority="19">
      <formula>OR(WEEKDAY($A39)=1,WEEKDAY($A39)=7)</formula>
    </cfRule>
  </conditionalFormatting>
  <conditionalFormatting sqref="L40">
    <cfRule type="expression" dxfId="258" priority="18">
      <formula>OR(WEEKDAY($A40)=1,WEEKDAY($A40)=7)</formula>
    </cfRule>
  </conditionalFormatting>
  <conditionalFormatting sqref="L41">
    <cfRule type="expression" dxfId="257" priority="17">
      <formula>OR(WEEKDAY($A41)=1,WEEKDAY($A41)=7)</formula>
    </cfRule>
  </conditionalFormatting>
  <conditionalFormatting sqref="L42">
    <cfRule type="expression" dxfId="256" priority="16">
      <formula>OR(WEEKDAY($A42)=1,WEEKDAY($A42)=7)</formula>
    </cfRule>
  </conditionalFormatting>
  <conditionalFormatting sqref="L43">
    <cfRule type="expression" dxfId="255" priority="15">
      <formula>OR(WEEKDAY($A43)=1,WEEKDAY($A43)=7)</formula>
    </cfRule>
  </conditionalFormatting>
  <conditionalFormatting sqref="L44">
    <cfRule type="expression" dxfId="254" priority="14">
      <formula>OR(WEEKDAY($A44)=1,WEEKDAY($A44)=7)</formula>
    </cfRule>
  </conditionalFormatting>
  <conditionalFormatting sqref="L45">
    <cfRule type="expression" dxfId="253" priority="13">
      <formula>OR(WEEKDAY($A45)=1,WEEKDAY($A45)=7)</formula>
    </cfRule>
  </conditionalFormatting>
  <conditionalFormatting sqref="L46">
    <cfRule type="expression" dxfId="252" priority="12">
      <formula>OR(WEEKDAY($A46)=1,WEEKDAY($A46)=7)</formula>
    </cfRule>
  </conditionalFormatting>
  <conditionalFormatting sqref="L47">
    <cfRule type="expression" dxfId="251" priority="11">
      <formula>OR(WEEKDAY($A47)=1,WEEKDAY($A47)=7)</formula>
    </cfRule>
  </conditionalFormatting>
  <conditionalFormatting sqref="L48">
    <cfRule type="expression" dxfId="250" priority="10">
      <formula>OR(WEEKDAY($A48)=1,WEEKDAY($A48)=7)</formula>
    </cfRule>
  </conditionalFormatting>
  <conditionalFormatting sqref="L49">
    <cfRule type="expression" dxfId="249" priority="9">
      <formula>OR(WEEKDAY($A49)=1,WEEKDAY($A49)=7)</formula>
    </cfRule>
  </conditionalFormatting>
  <conditionalFormatting sqref="K41">
    <cfRule type="expression" dxfId="248" priority="8">
      <formula>A41&gt;TODAY()</formula>
    </cfRule>
  </conditionalFormatting>
  <conditionalFormatting sqref="K40">
    <cfRule type="expression" dxfId="247" priority="7">
      <formula>A40&gt;TODAY()</formula>
    </cfRule>
  </conditionalFormatting>
  <conditionalFormatting sqref="K39:K49">
    <cfRule type="expression" dxfId="246" priority="6">
      <formula>A39&gt;TODAY()</formula>
    </cfRule>
  </conditionalFormatting>
  <conditionalFormatting sqref="K19:K49">
    <cfRule type="expression" dxfId="245" priority="5">
      <formula>A19&gt;TODAY()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&amp;R&amp;G</oddHeader>
    <oddFooter>&amp;L&amp;9 7.5.3.07/001&amp;C&amp;9© Bischöfliches Generalvikariat Osnabrück, Abteilung Kirchengemeinden&amp;R&amp;9Stand: Januar 2019</oddFooter>
  </headerFooter>
  <ignoredErrors>
    <ignoredError sqref="C3:I5 C8:I8" unlockedFormula="1"/>
  </ignoredErrors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69"/>
  <sheetViews>
    <sheetView zoomScale="115" zoomScaleNormal="115" workbookViewId="0">
      <selection activeCell="J16" sqref="J16"/>
    </sheetView>
  </sheetViews>
  <sheetFormatPr baseColWidth="10" defaultRowHeight="14.25"/>
  <cols>
    <col min="1" max="1" width="27.875" bestFit="1" customWidth="1"/>
    <col min="2" max="2" width="5.375" bestFit="1" customWidth="1"/>
    <col min="3" max="3" width="5.75" bestFit="1" customWidth="1"/>
    <col min="4" max="5" width="5.5" bestFit="1" customWidth="1"/>
    <col min="6" max="6" width="5.75" bestFit="1" customWidth="1"/>
    <col min="7" max="8" width="5.5" bestFit="1" customWidth="1"/>
    <col min="9" max="10" width="5" customWidth="1"/>
    <col min="11" max="11" width="9.25" customWidth="1"/>
    <col min="12" max="12" width="1" customWidth="1"/>
    <col min="13" max="13" width="16" customWidth="1"/>
    <col min="14" max="14" width="10.875" customWidth="1"/>
    <col min="15" max="15" width="1.875" customWidth="1"/>
  </cols>
  <sheetData>
    <row r="1" spans="1:16" ht="23.25">
      <c r="A1" s="14" t="s">
        <v>20</v>
      </c>
      <c r="K1" s="138">
        <f>A19</f>
        <v>45444</v>
      </c>
      <c r="L1" s="138"/>
      <c r="M1" s="138"/>
      <c r="N1" s="138"/>
    </row>
    <row r="2" spans="1:16" ht="23.25">
      <c r="A2" s="14"/>
      <c r="K2" s="15"/>
      <c r="L2" s="15"/>
      <c r="M2" s="15"/>
      <c r="N2" s="15"/>
    </row>
    <row r="3" spans="1:16" ht="18" customHeight="1">
      <c r="A3" s="167" t="s">
        <v>21</v>
      </c>
      <c r="B3" s="168"/>
      <c r="C3" s="141">
        <f>Januar!C3</f>
        <v>0</v>
      </c>
      <c r="D3" s="142"/>
      <c r="E3" s="142"/>
      <c r="F3" s="142"/>
      <c r="G3" s="142"/>
      <c r="H3" s="142"/>
      <c r="I3" s="143"/>
      <c r="J3" s="16"/>
      <c r="K3" s="16"/>
      <c r="L3" s="16"/>
      <c r="M3" s="16"/>
      <c r="N3" s="16"/>
    </row>
    <row r="4" spans="1:16" ht="18.75" customHeight="1">
      <c r="A4" s="169" t="s">
        <v>3</v>
      </c>
      <c r="B4" s="170"/>
      <c r="C4" s="141">
        <f>Januar!C4</f>
        <v>0</v>
      </c>
      <c r="D4" s="142"/>
      <c r="E4" s="142"/>
      <c r="F4" s="142"/>
      <c r="G4" s="142"/>
      <c r="H4" s="142"/>
      <c r="I4" s="143"/>
      <c r="J4" s="16"/>
      <c r="K4" s="17" t="s">
        <v>1</v>
      </c>
      <c r="L4" s="18"/>
      <c r="M4" s="19"/>
      <c r="N4" s="19">
        <f>SUM(C8:I8)*24</f>
        <v>0</v>
      </c>
    </row>
    <row r="5" spans="1:16" ht="18" customHeight="1">
      <c r="A5" s="167" t="s">
        <v>29</v>
      </c>
      <c r="B5" s="168"/>
      <c r="C5" s="141">
        <f>Januar!C5</f>
        <v>0</v>
      </c>
      <c r="D5" s="142"/>
      <c r="E5" s="142"/>
      <c r="F5" s="142"/>
      <c r="G5" s="142"/>
      <c r="H5" s="142"/>
      <c r="I5" s="143"/>
      <c r="J5" s="16"/>
      <c r="K5" s="20" t="s">
        <v>6</v>
      </c>
      <c r="L5" s="21"/>
      <c r="M5" s="19"/>
      <c r="N5" s="19">
        <f>ROUNDUP(80/39*$N$4*4,0)/4</f>
        <v>0</v>
      </c>
      <c r="P5" s="22"/>
    </row>
    <row r="6" spans="1:16" ht="15" hidden="1">
      <c r="A6" s="23"/>
      <c r="B6" s="24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3">
        <v>1</v>
      </c>
      <c r="J6" s="16"/>
      <c r="K6" s="20"/>
      <c r="L6" s="21"/>
      <c r="M6" s="19"/>
      <c r="N6" s="19"/>
      <c r="P6" s="22"/>
    </row>
    <row r="7" spans="1:16" ht="18" customHeight="1">
      <c r="A7" s="171" t="s">
        <v>24</v>
      </c>
      <c r="B7" s="172"/>
      <c r="C7" s="25" t="s">
        <v>14</v>
      </c>
      <c r="D7" s="25" t="s">
        <v>15</v>
      </c>
      <c r="E7" s="25" t="s">
        <v>16</v>
      </c>
      <c r="F7" s="25" t="s">
        <v>17</v>
      </c>
      <c r="G7" s="25" t="s">
        <v>18</v>
      </c>
      <c r="H7" s="25" t="s">
        <v>22</v>
      </c>
      <c r="I7" s="25" t="s">
        <v>23</v>
      </c>
      <c r="J7" s="16"/>
      <c r="K7" s="20" t="s">
        <v>5</v>
      </c>
      <c r="L7" s="21"/>
      <c r="M7" s="19"/>
      <c r="N7" s="19">
        <f>ROUNDUP(40/39*$N$4*4,0)/4*-1</f>
        <v>0</v>
      </c>
    </row>
    <row r="8" spans="1:16" ht="18" customHeight="1">
      <c r="A8" s="173"/>
      <c r="B8" s="174"/>
      <c r="C8" s="13">
        <f>Mai!C8</f>
        <v>0</v>
      </c>
      <c r="D8" s="13">
        <f>Mai!D8</f>
        <v>0</v>
      </c>
      <c r="E8" s="13">
        <f>Mai!E8</f>
        <v>0</v>
      </c>
      <c r="F8" s="13">
        <f>Mai!F8</f>
        <v>0</v>
      </c>
      <c r="G8" s="13">
        <f>Mai!G8</f>
        <v>0</v>
      </c>
      <c r="H8" s="13">
        <f>Mai!H8</f>
        <v>0</v>
      </c>
      <c r="I8" s="13">
        <f>Mai!I8</f>
        <v>0</v>
      </c>
      <c r="J8" s="16"/>
      <c r="K8" s="16"/>
      <c r="L8" s="26"/>
      <c r="M8" s="26"/>
      <c r="N8" s="26"/>
    </row>
    <row r="9" spans="1:16" ht="15" hidden="1">
      <c r="A9" s="2" t="s">
        <v>19</v>
      </c>
      <c r="B9" s="3"/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3">
        <v>1</v>
      </c>
      <c r="L9" s="22"/>
      <c r="M9" s="22"/>
      <c r="N9" s="22"/>
    </row>
    <row r="10" spans="1:16" ht="15" hidden="1">
      <c r="A10" s="5"/>
      <c r="B10" s="4"/>
      <c r="C10" s="3">
        <f>IF(ISBLANK(C8)=FALSE,1,0)</f>
        <v>1</v>
      </c>
      <c r="D10" s="3">
        <f>IF(ISBLANK(D8)=FALSE,1,0)</f>
        <v>1</v>
      </c>
      <c r="E10" s="3">
        <f>IF(ISBLANK(E8)=FALSE,1,0)</f>
        <v>1</v>
      </c>
      <c r="F10" s="3">
        <f>IF(ISBLANK(F8)=FALSE,1,0)</f>
        <v>1</v>
      </c>
      <c r="G10" s="3">
        <f>IF(ISBLANK(G8)=FALSE,1,0)</f>
        <v>1</v>
      </c>
      <c r="H10" s="4">
        <v>0</v>
      </c>
      <c r="I10" s="4">
        <v>0</v>
      </c>
      <c r="K10" s="27"/>
      <c r="L10" s="27"/>
      <c r="M10" s="27"/>
    </row>
    <row r="11" spans="1:16" ht="15.75" thickBot="1">
      <c r="A11" s="5"/>
      <c r="B11" s="4"/>
      <c r="C11" s="3"/>
      <c r="D11" s="3"/>
      <c r="E11" s="3"/>
      <c r="F11" s="3"/>
      <c r="G11" s="3"/>
      <c r="H11" s="4"/>
      <c r="K11" s="27"/>
      <c r="L11" s="27"/>
      <c r="M11" s="27"/>
    </row>
    <row r="12" spans="1:16" s="29" customFormat="1" ht="17.100000000000001" customHeight="1">
      <c r="A12" s="132" t="s">
        <v>4</v>
      </c>
      <c r="B12" s="28"/>
      <c r="C12" s="132" t="s">
        <v>25</v>
      </c>
      <c r="D12" s="136"/>
      <c r="E12" s="137"/>
      <c r="F12" s="132" t="s">
        <v>26</v>
      </c>
      <c r="G12" s="136"/>
      <c r="H12" s="136"/>
      <c r="I12" s="134" t="s">
        <v>27</v>
      </c>
      <c r="J12" s="149" t="s">
        <v>39</v>
      </c>
      <c r="K12" s="139" t="s">
        <v>28</v>
      </c>
      <c r="L12" s="132" t="s">
        <v>2</v>
      </c>
      <c r="M12" s="136"/>
      <c r="N12" s="137"/>
    </row>
    <row r="13" spans="1:16" s="29" customFormat="1" ht="17.100000000000001" customHeight="1">
      <c r="A13" s="133"/>
      <c r="B13" s="30"/>
      <c r="C13" s="31" t="s">
        <v>10</v>
      </c>
      <c r="D13" s="32" t="s">
        <v>12</v>
      </c>
      <c r="E13" s="32" t="s">
        <v>11</v>
      </c>
      <c r="F13" s="31" t="s">
        <v>10</v>
      </c>
      <c r="G13" s="32" t="s">
        <v>12</v>
      </c>
      <c r="H13" s="32" t="s">
        <v>11</v>
      </c>
      <c r="I13" s="135"/>
      <c r="J13" s="150"/>
      <c r="K13" s="140"/>
      <c r="L13" s="133"/>
      <c r="M13" s="144"/>
      <c r="N13" s="145"/>
    </row>
    <row r="14" spans="1:16" s="38" customFormat="1" ht="12.75" customHeight="1">
      <c r="A14" s="33">
        <v>42744</v>
      </c>
      <c r="B14" s="34">
        <v>0.16666666666666666</v>
      </c>
      <c r="C14" s="105">
        <v>0.33333333333333331</v>
      </c>
      <c r="D14" s="106">
        <v>0.5</v>
      </c>
      <c r="E14" s="107">
        <v>1.0416666666666666E-2</v>
      </c>
      <c r="F14" s="114">
        <v>0.5625</v>
      </c>
      <c r="G14" s="115">
        <v>0.64583333333333337</v>
      </c>
      <c r="H14" s="116"/>
      <c r="I14" s="35"/>
      <c r="J14" s="36"/>
      <c r="K14" s="37">
        <v>1.75</v>
      </c>
      <c r="L14" s="123" t="s">
        <v>13</v>
      </c>
      <c r="M14" s="124"/>
      <c r="N14" s="125"/>
    </row>
    <row r="15" spans="1:16" s="38" customFormat="1" ht="12.75">
      <c r="A15" s="39">
        <v>42746</v>
      </c>
      <c r="B15" s="40">
        <v>0.16666666666666666</v>
      </c>
      <c r="C15" s="108"/>
      <c r="D15" s="109"/>
      <c r="E15" s="110"/>
      <c r="F15" s="117"/>
      <c r="G15" s="118"/>
      <c r="H15" s="119"/>
      <c r="I15" s="41" t="s">
        <v>0</v>
      </c>
      <c r="J15" s="42"/>
      <c r="K15" s="43">
        <v>0</v>
      </c>
      <c r="L15" s="126"/>
      <c r="M15" s="127"/>
      <c r="N15" s="128"/>
    </row>
    <row r="16" spans="1:16" s="38" customFormat="1" ht="12.75">
      <c r="A16" s="44">
        <v>42748</v>
      </c>
      <c r="B16" s="45">
        <v>0.16666666666666666</v>
      </c>
      <c r="C16" s="111">
        <v>0.33333333333333331</v>
      </c>
      <c r="D16" s="112">
        <v>0.41666666666666669</v>
      </c>
      <c r="E16" s="113"/>
      <c r="F16" s="120"/>
      <c r="G16" s="121"/>
      <c r="H16" s="122"/>
      <c r="I16" s="46"/>
      <c r="J16" s="47"/>
      <c r="K16" s="48">
        <v>-2</v>
      </c>
      <c r="L16" s="129"/>
      <c r="M16" s="130"/>
      <c r="N16" s="131"/>
    </row>
    <row r="17" spans="1:14" s="38" customFormat="1" ht="12.75">
      <c r="A17" s="49"/>
      <c r="B17" s="50"/>
      <c r="C17" s="51"/>
      <c r="D17" s="52"/>
      <c r="E17" s="53"/>
      <c r="F17" s="54"/>
      <c r="G17" s="50"/>
      <c r="H17" s="50"/>
      <c r="I17" s="55"/>
      <c r="J17" s="56"/>
      <c r="K17" s="57"/>
      <c r="L17" s="151"/>
      <c r="M17" s="152"/>
      <c r="N17" s="153"/>
    </row>
    <row r="18" spans="1:14" s="38" customFormat="1" ht="21.95" customHeight="1" thickBot="1">
      <c r="A18" s="58" t="s">
        <v>30</v>
      </c>
      <c r="B18" s="59"/>
      <c r="C18" s="60"/>
      <c r="D18" s="61"/>
      <c r="E18" s="62"/>
      <c r="F18" s="63"/>
      <c r="G18" s="59"/>
      <c r="H18" s="59"/>
      <c r="I18" s="64"/>
      <c r="J18" s="65"/>
      <c r="K18" s="66">
        <f ca="1">Mai!K53</f>
        <v>0</v>
      </c>
      <c r="L18" s="154"/>
      <c r="M18" s="155"/>
      <c r="N18" s="156"/>
    </row>
    <row r="19" spans="1:14" s="16" customFormat="1" ht="21.95" customHeight="1" thickBot="1">
      <c r="A19" s="67">
        <f>DATE(YEAR(Januar!A19),6,1)</f>
        <v>45444</v>
      </c>
      <c r="B19" s="68">
        <f>HLOOKUP(WEEKDAY($A19,1),$C$6:$I$8,3,FALSE)</f>
        <v>0</v>
      </c>
      <c r="C19" s="99"/>
      <c r="D19" s="100"/>
      <c r="E19" s="101"/>
      <c r="F19" s="102"/>
      <c r="G19" s="103"/>
      <c r="H19" s="104"/>
      <c r="I19" s="8"/>
      <c r="J19" s="9"/>
      <c r="K19" s="69">
        <f t="shared" ref="K19:K29" ca="1" si="0">IF(A19&gt;TODAY(),0,IF(AND(I19="",J19=""),((D19-C19-E19)+(G19-F19-H19))*24-(B19*24),0))</f>
        <v>0</v>
      </c>
      <c r="L19" s="157"/>
      <c r="M19" s="158"/>
      <c r="N19" s="159"/>
    </row>
    <row r="20" spans="1:14" s="16" customFormat="1" ht="21.95" customHeight="1" thickBot="1">
      <c r="A20" s="70">
        <f>A19+1</f>
        <v>45445</v>
      </c>
      <c r="B20" s="71">
        <f t="shared" ref="B20:B46" si="1">HLOOKUP(WEEKDAY($A20,1),$C$6:$I$8,3,FALSE)</f>
        <v>0</v>
      </c>
      <c r="C20" s="99"/>
      <c r="D20" s="100"/>
      <c r="E20" s="101"/>
      <c r="F20" s="102"/>
      <c r="G20" s="103"/>
      <c r="H20" s="104"/>
      <c r="I20" s="1"/>
      <c r="J20" s="6"/>
      <c r="K20" s="69">
        <f t="shared" ca="1" si="0"/>
        <v>0</v>
      </c>
      <c r="L20" s="160"/>
      <c r="M20" s="161"/>
      <c r="N20" s="162"/>
    </row>
    <row r="21" spans="1:14" s="16" customFormat="1" ht="21.95" customHeight="1" thickBot="1">
      <c r="A21" s="70">
        <f>A20+1</f>
        <v>45446</v>
      </c>
      <c r="B21" s="71">
        <f t="shared" si="1"/>
        <v>0</v>
      </c>
      <c r="C21" s="99"/>
      <c r="D21" s="100"/>
      <c r="E21" s="101"/>
      <c r="F21" s="102"/>
      <c r="G21" s="103"/>
      <c r="H21" s="104"/>
      <c r="I21" s="1"/>
      <c r="J21" s="6"/>
      <c r="K21" s="69">
        <f t="shared" ca="1" si="0"/>
        <v>0</v>
      </c>
      <c r="L21" s="160"/>
      <c r="M21" s="161"/>
      <c r="N21" s="162"/>
    </row>
    <row r="22" spans="1:14" s="16" customFormat="1" ht="21.95" customHeight="1" thickBot="1">
      <c r="A22" s="70">
        <f>A21+1</f>
        <v>45447</v>
      </c>
      <c r="B22" s="71">
        <f t="shared" si="1"/>
        <v>0</v>
      </c>
      <c r="C22" s="99"/>
      <c r="D22" s="100"/>
      <c r="E22" s="101"/>
      <c r="F22" s="102"/>
      <c r="G22" s="103"/>
      <c r="H22" s="104"/>
      <c r="I22" s="1"/>
      <c r="J22" s="6"/>
      <c r="K22" s="69">
        <f t="shared" ca="1" si="0"/>
        <v>0</v>
      </c>
      <c r="L22" s="160"/>
      <c r="M22" s="161"/>
      <c r="N22" s="162"/>
    </row>
    <row r="23" spans="1:14" s="16" customFormat="1" ht="21.95" customHeight="1" thickBot="1">
      <c r="A23" s="70">
        <f>A22+1</f>
        <v>45448</v>
      </c>
      <c r="B23" s="71">
        <f t="shared" si="1"/>
        <v>0</v>
      </c>
      <c r="C23" s="99"/>
      <c r="D23" s="100"/>
      <c r="E23" s="101"/>
      <c r="F23" s="102"/>
      <c r="G23" s="103"/>
      <c r="H23" s="104"/>
      <c r="I23" s="1"/>
      <c r="J23" s="6"/>
      <c r="K23" s="69">
        <f t="shared" ca="1" si="0"/>
        <v>0</v>
      </c>
      <c r="L23" s="160"/>
      <c r="M23" s="161"/>
      <c r="N23" s="162"/>
    </row>
    <row r="24" spans="1:14" s="16" customFormat="1" ht="21.95" customHeight="1" thickBot="1">
      <c r="A24" s="70">
        <f t="shared" ref="A24:A46" si="2">A23+1</f>
        <v>45449</v>
      </c>
      <c r="B24" s="71">
        <f t="shared" si="1"/>
        <v>0</v>
      </c>
      <c r="C24" s="99"/>
      <c r="D24" s="100"/>
      <c r="E24" s="101"/>
      <c r="F24" s="102"/>
      <c r="G24" s="103"/>
      <c r="H24" s="104"/>
      <c r="I24" s="1"/>
      <c r="J24" s="6"/>
      <c r="K24" s="69">
        <f t="shared" ca="1" si="0"/>
        <v>0</v>
      </c>
      <c r="L24" s="160"/>
      <c r="M24" s="161"/>
      <c r="N24" s="162"/>
    </row>
    <row r="25" spans="1:14" s="16" customFormat="1" ht="21.95" customHeight="1" thickBot="1">
      <c r="A25" s="70">
        <f t="shared" si="2"/>
        <v>45450</v>
      </c>
      <c r="B25" s="71">
        <f t="shared" si="1"/>
        <v>0</v>
      </c>
      <c r="C25" s="99"/>
      <c r="D25" s="100"/>
      <c r="E25" s="101"/>
      <c r="F25" s="102"/>
      <c r="G25" s="103"/>
      <c r="H25" s="104"/>
      <c r="I25" s="1"/>
      <c r="J25" s="6"/>
      <c r="K25" s="69">
        <f t="shared" ca="1" si="0"/>
        <v>0</v>
      </c>
      <c r="L25" s="160"/>
      <c r="M25" s="161"/>
      <c r="N25" s="162"/>
    </row>
    <row r="26" spans="1:14" s="16" customFormat="1" ht="21.95" customHeight="1" thickBot="1">
      <c r="A26" s="70">
        <f t="shared" si="2"/>
        <v>45451</v>
      </c>
      <c r="B26" s="71">
        <f t="shared" si="1"/>
        <v>0</v>
      </c>
      <c r="C26" s="99"/>
      <c r="D26" s="100"/>
      <c r="E26" s="101"/>
      <c r="F26" s="102"/>
      <c r="G26" s="103"/>
      <c r="H26" s="104"/>
      <c r="I26" s="1"/>
      <c r="J26" s="6"/>
      <c r="K26" s="69">
        <f t="shared" ca="1" si="0"/>
        <v>0</v>
      </c>
      <c r="L26" s="160"/>
      <c r="M26" s="161"/>
      <c r="N26" s="162"/>
    </row>
    <row r="27" spans="1:14" s="16" customFormat="1" ht="21.95" customHeight="1" thickBot="1">
      <c r="A27" s="70">
        <f t="shared" si="2"/>
        <v>45452</v>
      </c>
      <c r="B27" s="71">
        <f t="shared" si="1"/>
        <v>0</v>
      </c>
      <c r="C27" s="99"/>
      <c r="D27" s="100"/>
      <c r="E27" s="101"/>
      <c r="F27" s="102"/>
      <c r="G27" s="103"/>
      <c r="H27" s="104"/>
      <c r="I27" s="1"/>
      <c r="J27" s="6"/>
      <c r="K27" s="69">
        <f t="shared" ca="1" si="0"/>
        <v>0</v>
      </c>
      <c r="L27" s="160"/>
      <c r="M27" s="161"/>
      <c r="N27" s="162"/>
    </row>
    <row r="28" spans="1:14" s="16" customFormat="1" ht="21.95" customHeight="1" thickBot="1">
      <c r="A28" s="70">
        <f t="shared" si="2"/>
        <v>45453</v>
      </c>
      <c r="B28" s="71">
        <f t="shared" si="1"/>
        <v>0</v>
      </c>
      <c r="C28" s="99"/>
      <c r="D28" s="100"/>
      <c r="E28" s="101"/>
      <c r="F28" s="102"/>
      <c r="G28" s="103"/>
      <c r="H28" s="104"/>
      <c r="I28" s="1"/>
      <c r="J28" s="6"/>
      <c r="K28" s="69">
        <f t="shared" ca="1" si="0"/>
        <v>0</v>
      </c>
      <c r="L28" s="160"/>
      <c r="M28" s="161"/>
      <c r="N28" s="162"/>
    </row>
    <row r="29" spans="1:14" s="16" customFormat="1" ht="21.95" customHeight="1" thickBot="1">
      <c r="A29" s="70">
        <f t="shared" si="2"/>
        <v>45454</v>
      </c>
      <c r="B29" s="71">
        <f t="shared" si="1"/>
        <v>0</v>
      </c>
      <c r="C29" s="99"/>
      <c r="D29" s="100"/>
      <c r="E29" s="101"/>
      <c r="F29" s="102"/>
      <c r="G29" s="103"/>
      <c r="H29" s="104"/>
      <c r="I29" s="1"/>
      <c r="J29" s="6"/>
      <c r="K29" s="69">
        <f t="shared" ca="1" si="0"/>
        <v>0</v>
      </c>
      <c r="L29" s="160"/>
      <c r="M29" s="161"/>
      <c r="N29" s="162"/>
    </row>
    <row r="30" spans="1:14" s="16" customFormat="1" ht="21.95" customHeight="1" thickBot="1">
      <c r="A30" s="70">
        <f t="shared" si="2"/>
        <v>45455</v>
      </c>
      <c r="B30" s="71">
        <f t="shared" si="1"/>
        <v>0</v>
      </c>
      <c r="C30" s="99"/>
      <c r="D30" s="100"/>
      <c r="E30" s="101"/>
      <c r="F30" s="102"/>
      <c r="G30" s="103"/>
      <c r="H30" s="104"/>
      <c r="I30" s="1"/>
      <c r="J30" s="6"/>
      <c r="K30" s="69">
        <f ca="1">IF(A30&gt;TODAY(),0,IF(AND(I30="",J30=""),((D30-C30-E30)+(G30-F30-H30))*24-(B30*24),0))</f>
        <v>0</v>
      </c>
      <c r="L30" s="160"/>
      <c r="M30" s="161"/>
      <c r="N30" s="162"/>
    </row>
    <row r="31" spans="1:14" s="16" customFormat="1" ht="21.95" customHeight="1" thickBot="1">
      <c r="A31" s="70">
        <f t="shared" si="2"/>
        <v>45456</v>
      </c>
      <c r="B31" s="71">
        <f t="shared" si="1"/>
        <v>0</v>
      </c>
      <c r="C31" s="99"/>
      <c r="D31" s="100"/>
      <c r="E31" s="101"/>
      <c r="F31" s="102"/>
      <c r="G31" s="103"/>
      <c r="H31" s="104"/>
      <c r="I31" s="1"/>
      <c r="J31" s="6"/>
      <c r="K31" s="69">
        <f t="shared" ref="K31:K46" ca="1" si="3">IF(A31&gt;TODAY(),0,IF(AND(I31="",J31=""),((D31-C31-E31)+(G31-F31-H31))*24-(B31*24),0))</f>
        <v>0</v>
      </c>
      <c r="L31" s="160"/>
      <c r="M31" s="161"/>
      <c r="N31" s="162"/>
    </row>
    <row r="32" spans="1:14" s="16" customFormat="1" ht="21.95" customHeight="1" thickBot="1">
      <c r="A32" s="70">
        <f t="shared" si="2"/>
        <v>45457</v>
      </c>
      <c r="B32" s="71">
        <f t="shared" si="1"/>
        <v>0</v>
      </c>
      <c r="C32" s="99"/>
      <c r="D32" s="100"/>
      <c r="E32" s="101"/>
      <c r="F32" s="102"/>
      <c r="G32" s="103"/>
      <c r="H32" s="104"/>
      <c r="I32" s="1"/>
      <c r="J32" s="6"/>
      <c r="K32" s="69">
        <f t="shared" ca="1" si="3"/>
        <v>0</v>
      </c>
      <c r="L32" s="160"/>
      <c r="M32" s="161"/>
      <c r="N32" s="162"/>
    </row>
    <row r="33" spans="1:14" s="16" customFormat="1" ht="21.95" customHeight="1" thickBot="1">
      <c r="A33" s="70">
        <f t="shared" si="2"/>
        <v>45458</v>
      </c>
      <c r="B33" s="71">
        <f t="shared" si="1"/>
        <v>0</v>
      </c>
      <c r="C33" s="99"/>
      <c r="D33" s="100"/>
      <c r="E33" s="101"/>
      <c r="F33" s="102"/>
      <c r="G33" s="103"/>
      <c r="H33" s="104"/>
      <c r="I33" s="1"/>
      <c r="J33" s="6"/>
      <c r="K33" s="69">
        <f t="shared" ca="1" si="3"/>
        <v>0</v>
      </c>
      <c r="L33" s="160"/>
      <c r="M33" s="161"/>
      <c r="N33" s="162"/>
    </row>
    <row r="34" spans="1:14" s="16" customFormat="1" ht="21.95" customHeight="1" thickBot="1">
      <c r="A34" s="70">
        <f t="shared" si="2"/>
        <v>45459</v>
      </c>
      <c r="B34" s="71">
        <f t="shared" si="1"/>
        <v>0</v>
      </c>
      <c r="C34" s="99"/>
      <c r="D34" s="100"/>
      <c r="E34" s="101"/>
      <c r="F34" s="102"/>
      <c r="G34" s="103"/>
      <c r="H34" s="104"/>
      <c r="I34" s="1"/>
      <c r="J34" s="6"/>
      <c r="K34" s="69">
        <f t="shared" ca="1" si="3"/>
        <v>0</v>
      </c>
      <c r="L34" s="160"/>
      <c r="M34" s="161"/>
      <c r="N34" s="162"/>
    </row>
    <row r="35" spans="1:14" s="16" customFormat="1" ht="21.95" customHeight="1" thickBot="1">
      <c r="A35" s="70">
        <f t="shared" si="2"/>
        <v>45460</v>
      </c>
      <c r="B35" s="71">
        <f t="shared" si="1"/>
        <v>0</v>
      </c>
      <c r="C35" s="99"/>
      <c r="D35" s="100"/>
      <c r="E35" s="101"/>
      <c r="F35" s="102"/>
      <c r="G35" s="103"/>
      <c r="H35" s="104"/>
      <c r="I35" s="1"/>
      <c r="J35" s="6"/>
      <c r="K35" s="69">
        <f t="shared" ca="1" si="3"/>
        <v>0</v>
      </c>
      <c r="L35" s="160"/>
      <c r="M35" s="161"/>
      <c r="N35" s="162"/>
    </row>
    <row r="36" spans="1:14" s="16" customFormat="1" ht="21.95" customHeight="1" thickBot="1">
      <c r="A36" s="70">
        <f t="shared" si="2"/>
        <v>45461</v>
      </c>
      <c r="B36" s="71">
        <f t="shared" si="1"/>
        <v>0</v>
      </c>
      <c r="C36" s="99"/>
      <c r="D36" s="100"/>
      <c r="E36" s="101"/>
      <c r="F36" s="102"/>
      <c r="G36" s="103"/>
      <c r="H36" s="104"/>
      <c r="I36" s="1"/>
      <c r="J36" s="6"/>
      <c r="K36" s="69">
        <f t="shared" ca="1" si="3"/>
        <v>0</v>
      </c>
      <c r="L36" s="160"/>
      <c r="M36" s="161"/>
      <c r="N36" s="162"/>
    </row>
    <row r="37" spans="1:14" s="16" customFormat="1" ht="21.95" customHeight="1" thickBot="1">
      <c r="A37" s="70">
        <f t="shared" si="2"/>
        <v>45462</v>
      </c>
      <c r="B37" s="71">
        <f t="shared" si="1"/>
        <v>0</v>
      </c>
      <c r="C37" s="99"/>
      <c r="D37" s="100"/>
      <c r="E37" s="101"/>
      <c r="F37" s="102"/>
      <c r="G37" s="103"/>
      <c r="H37" s="104"/>
      <c r="I37" s="1"/>
      <c r="J37" s="6"/>
      <c r="K37" s="69">
        <f t="shared" ca="1" si="3"/>
        <v>0</v>
      </c>
      <c r="L37" s="160"/>
      <c r="M37" s="161"/>
      <c r="N37" s="162"/>
    </row>
    <row r="38" spans="1:14" s="16" customFormat="1" ht="21.95" customHeight="1" thickBot="1">
      <c r="A38" s="70">
        <f t="shared" si="2"/>
        <v>45463</v>
      </c>
      <c r="B38" s="71">
        <f t="shared" si="1"/>
        <v>0</v>
      </c>
      <c r="C38" s="99"/>
      <c r="D38" s="100"/>
      <c r="E38" s="101"/>
      <c r="F38" s="102"/>
      <c r="G38" s="103"/>
      <c r="H38" s="104"/>
      <c r="I38" s="1"/>
      <c r="J38" s="6"/>
      <c r="K38" s="69">
        <f t="shared" ca="1" si="3"/>
        <v>0</v>
      </c>
      <c r="L38" s="160"/>
      <c r="M38" s="161"/>
      <c r="N38" s="162"/>
    </row>
    <row r="39" spans="1:14" s="16" customFormat="1" ht="21.95" customHeight="1" thickBot="1">
      <c r="A39" s="70">
        <f t="shared" si="2"/>
        <v>45464</v>
      </c>
      <c r="B39" s="71">
        <f t="shared" si="1"/>
        <v>0</v>
      </c>
      <c r="C39" s="99"/>
      <c r="D39" s="100"/>
      <c r="E39" s="101"/>
      <c r="F39" s="102"/>
      <c r="G39" s="103"/>
      <c r="H39" s="104"/>
      <c r="I39" s="1"/>
      <c r="J39" s="6"/>
      <c r="K39" s="69">
        <f t="shared" ca="1" si="3"/>
        <v>0</v>
      </c>
      <c r="L39" s="160"/>
      <c r="M39" s="161"/>
      <c r="N39" s="162"/>
    </row>
    <row r="40" spans="1:14" s="16" customFormat="1" ht="21.95" customHeight="1" thickBot="1">
      <c r="A40" s="70">
        <f t="shared" si="2"/>
        <v>45465</v>
      </c>
      <c r="B40" s="71">
        <f t="shared" si="1"/>
        <v>0</v>
      </c>
      <c r="C40" s="99"/>
      <c r="D40" s="100"/>
      <c r="E40" s="101"/>
      <c r="F40" s="102"/>
      <c r="G40" s="103"/>
      <c r="H40" s="104"/>
      <c r="I40" s="1"/>
      <c r="J40" s="6"/>
      <c r="K40" s="69">
        <f t="shared" ca="1" si="3"/>
        <v>0</v>
      </c>
      <c r="L40" s="160"/>
      <c r="M40" s="161"/>
      <c r="N40" s="162"/>
    </row>
    <row r="41" spans="1:14" s="16" customFormat="1" ht="21.95" customHeight="1" thickBot="1">
      <c r="A41" s="70">
        <f t="shared" si="2"/>
        <v>45466</v>
      </c>
      <c r="B41" s="71">
        <f t="shared" si="1"/>
        <v>0</v>
      </c>
      <c r="C41" s="99"/>
      <c r="D41" s="100"/>
      <c r="E41" s="101"/>
      <c r="F41" s="102"/>
      <c r="G41" s="103"/>
      <c r="H41" s="104"/>
      <c r="I41" s="1"/>
      <c r="J41" s="6"/>
      <c r="K41" s="69">
        <f t="shared" ca="1" si="3"/>
        <v>0</v>
      </c>
      <c r="L41" s="160"/>
      <c r="M41" s="161"/>
      <c r="N41" s="162"/>
    </row>
    <row r="42" spans="1:14" s="16" customFormat="1" ht="21.95" customHeight="1" thickBot="1">
      <c r="A42" s="70">
        <f t="shared" si="2"/>
        <v>45467</v>
      </c>
      <c r="B42" s="71">
        <f t="shared" si="1"/>
        <v>0</v>
      </c>
      <c r="C42" s="99"/>
      <c r="D42" s="100"/>
      <c r="E42" s="101"/>
      <c r="F42" s="102"/>
      <c r="G42" s="103"/>
      <c r="H42" s="104"/>
      <c r="I42" s="1"/>
      <c r="J42" s="6"/>
      <c r="K42" s="69">
        <f ca="1">IF(A42&gt;TODAY(),0,IF(AND(I42="",J42=""),((D42-C42-E42)+(G42-F42-H42))*24-(B42*24),0))</f>
        <v>0</v>
      </c>
      <c r="L42" s="160"/>
      <c r="M42" s="161"/>
      <c r="N42" s="162"/>
    </row>
    <row r="43" spans="1:14" s="16" customFormat="1" ht="21.95" customHeight="1" thickBot="1">
      <c r="A43" s="70">
        <f t="shared" si="2"/>
        <v>45468</v>
      </c>
      <c r="B43" s="71">
        <f t="shared" si="1"/>
        <v>0</v>
      </c>
      <c r="C43" s="99"/>
      <c r="D43" s="100"/>
      <c r="E43" s="101"/>
      <c r="F43" s="102"/>
      <c r="G43" s="103"/>
      <c r="H43" s="104"/>
      <c r="I43" s="1"/>
      <c r="J43" s="6"/>
      <c r="K43" s="69">
        <f t="shared" ca="1" si="3"/>
        <v>0</v>
      </c>
      <c r="L43" s="160"/>
      <c r="M43" s="161"/>
      <c r="N43" s="162"/>
    </row>
    <row r="44" spans="1:14" s="16" customFormat="1" ht="21.95" customHeight="1" thickBot="1">
      <c r="A44" s="70">
        <f t="shared" si="2"/>
        <v>45469</v>
      </c>
      <c r="B44" s="71">
        <f t="shared" si="1"/>
        <v>0</v>
      </c>
      <c r="C44" s="99"/>
      <c r="D44" s="100"/>
      <c r="E44" s="101"/>
      <c r="F44" s="102"/>
      <c r="G44" s="103"/>
      <c r="H44" s="104"/>
      <c r="I44" s="1"/>
      <c r="J44" s="6"/>
      <c r="K44" s="69">
        <f t="shared" ca="1" si="3"/>
        <v>0</v>
      </c>
      <c r="L44" s="160"/>
      <c r="M44" s="161"/>
      <c r="N44" s="162"/>
    </row>
    <row r="45" spans="1:14" s="16" customFormat="1" ht="21.95" customHeight="1" thickBot="1">
      <c r="A45" s="70">
        <f t="shared" si="2"/>
        <v>45470</v>
      </c>
      <c r="B45" s="71">
        <f t="shared" si="1"/>
        <v>0</v>
      </c>
      <c r="C45" s="99"/>
      <c r="D45" s="100"/>
      <c r="E45" s="101"/>
      <c r="F45" s="102"/>
      <c r="G45" s="103"/>
      <c r="H45" s="104"/>
      <c r="I45" s="1"/>
      <c r="J45" s="6"/>
      <c r="K45" s="69">
        <f t="shared" ca="1" si="3"/>
        <v>0</v>
      </c>
      <c r="L45" s="160"/>
      <c r="M45" s="161"/>
      <c r="N45" s="162"/>
    </row>
    <row r="46" spans="1:14" s="16" customFormat="1" ht="21.95" customHeight="1" thickBot="1">
      <c r="A46" s="70">
        <f t="shared" si="2"/>
        <v>45471</v>
      </c>
      <c r="B46" s="71">
        <f t="shared" si="1"/>
        <v>0</v>
      </c>
      <c r="C46" s="99"/>
      <c r="D46" s="100"/>
      <c r="E46" s="101"/>
      <c r="F46" s="102"/>
      <c r="G46" s="103"/>
      <c r="H46" s="104"/>
      <c r="I46" s="1"/>
      <c r="J46" s="6"/>
      <c r="K46" s="69">
        <f t="shared" ca="1" si="3"/>
        <v>0</v>
      </c>
      <c r="L46" s="160"/>
      <c r="M46" s="161"/>
      <c r="N46" s="162"/>
    </row>
    <row r="47" spans="1:14" s="16" customFormat="1" ht="21.95" customHeight="1" thickBot="1">
      <c r="A47" s="70">
        <f>IF(A46="","",IF(MONTH(A46+1)&gt;MONTH(A46),"",(A46+1)))</f>
        <v>45472</v>
      </c>
      <c r="B47" s="81">
        <f>IF(A47="","",HLOOKUP(WEEKDAY($A47,1),$C$6:$I$8,3,FALSE))</f>
        <v>0</v>
      </c>
      <c r="C47" s="99"/>
      <c r="D47" s="100"/>
      <c r="E47" s="101"/>
      <c r="F47" s="102"/>
      <c r="G47" s="103"/>
      <c r="H47" s="104"/>
      <c r="I47" s="1"/>
      <c r="J47" s="6"/>
      <c r="K47" s="69">
        <f ca="1">IF(A47="","",IF(A47&gt;TODAY(),0,IF(AND(I47="",J47=""),((D47-C47-E47)+(G47-F47-H47))*24-(B47*24),0)))</f>
        <v>0</v>
      </c>
      <c r="L47" s="160"/>
      <c r="M47" s="161"/>
      <c r="N47" s="162"/>
    </row>
    <row r="48" spans="1:14" s="16" customFormat="1" ht="21.95" customHeight="1" thickBot="1">
      <c r="A48" s="70">
        <f t="shared" ref="A48:A49" si="4">IF(A47="","",IF(MONTH(A47+1)&gt;MONTH(A47),"",(A47+1)))</f>
        <v>45473</v>
      </c>
      <c r="B48" s="81">
        <f>IF(A48="","",HLOOKUP(WEEKDAY($A48,1),$C$6:$I$8,3,FALSE))</f>
        <v>0</v>
      </c>
      <c r="C48" s="99"/>
      <c r="D48" s="100"/>
      <c r="E48" s="101"/>
      <c r="F48" s="102"/>
      <c r="G48" s="103"/>
      <c r="H48" s="104"/>
      <c r="I48" s="1"/>
      <c r="J48" s="6"/>
      <c r="K48" s="69">
        <f ca="1">IF(A48="","",IF(A48&gt;TODAY(),0,IF(AND(I48="",J48=""),((D48-C48-E48)+(G48-F48-H48))*24-(B48*24),0)))</f>
        <v>0</v>
      </c>
      <c r="L48" s="160"/>
      <c r="M48" s="161"/>
      <c r="N48" s="162"/>
    </row>
    <row r="49" spans="1:14" s="16" customFormat="1" ht="21.95" customHeight="1" thickBot="1">
      <c r="A49" s="70" t="str">
        <f t="shared" si="4"/>
        <v/>
      </c>
      <c r="B49" s="82" t="str">
        <f>IF(A49="","",HLOOKUP(WEEKDAY($A49,1),$C$6:$I$8,3,FALSE))</f>
        <v/>
      </c>
      <c r="C49" s="99"/>
      <c r="D49" s="100"/>
      <c r="E49" s="101"/>
      <c r="F49" s="102"/>
      <c r="G49" s="103"/>
      <c r="H49" s="104"/>
      <c r="I49" s="10"/>
      <c r="J49" s="11"/>
      <c r="K49" s="69" t="str">
        <f ca="1">IF(A49="","",IF(A49&gt;TODAY(),0,IF(AND(I49="",J49=""),((D49-C49-E49)+(G49-F49-H49))*24-(B49*24),0)))</f>
        <v/>
      </c>
      <c r="L49" s="178"/>
      <c r="M49" s="179"/>
      <c r="N49" s="180"/>
    </row>
    <row r="50" spans="1:14" s="16" customFormat="1" ht="21" customHeight="1" thickBot="1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81"/>
      <c r="M50" s="181"/>
      <c r="N50" s="182"/>
    </row>
    <row r="51" spans="1:14" s="80" customFormat="1" ht="21.95" customHeight="1" thickBot="1">
      <c r="A51" s="76" t="s">
        <v>7</v>
      </c>
      <c r="B51" s="77"/>
      <c r="C51" s="78"/>
      <c r="D51" s="78"/>
      <c r="E51" s="77"/>
      <c r="F51" s="78"/>
      <c r="G51" s="78"/>
      <c r="H51" s="78"/>
      <c r="I51" s="77"/>
      <c r="J51" s="79"/>
      <c r="K51" s="87">
        <f ca="1">SUM(K19:K50)</f>
        <v>0</v>
      </c>
      <c r="L51" s="183"/>
      <c r="M51" s="184"/>
      <c r="N51" s="185"/>
    </row>
    <row r="52" spans="1:14" s="80" customFormat="1" ht="21.95" customHeight="1" thickBot="1">
      <c r="A52" s="163" t="s">
        <v>38</v>
      </c>
      <c r="B52" s="164"/>
      <c r="C52" s="164"/>
      <c r="D52" s="164"/>
      <c r="E52" s="77"/>
      <c r="F52" s="78"/>
      <c r="G52" s="78"/>
      <c r="H52" s="78"/>
      <c r="I52" s="77"/>
      <c r="J52" s="78"/>
      <c r="K52" s="88"/>
      <c r="L52" s="84"/>
      <c r="M52" s="85"/>
      <c r="N52" s="86"/>
    </row>
    <row r="53" spans="1:14" s="80" customFormat="1" ht="21.95" customHeight="1" thickBot="1">
      <c r="A53" s="89" t="s">
        <v>8</v>
      </c>
      <c r="B53" s="90"/>
      <c r="C53" s="90"/>
      <c r="D53" s="90"/>
      <c r="E53" s="90"/>
      <c r="F53" s="90"/>
      <c r="G53" s="90"/>
      <c r="H53" s="90"/>
      <c r="I53" s="90"/>
      <c r="J53" s="90"/>
      <c r="K53" s="91">
        <f ca="1">K51+K18-K52</f>
        <v>0</v>
      </c>
      <c r="L53" s="175"/>
      <c r="M53" s="176"/>
      <c r="N53" s="177"/>
    </row>
    <row r="55" spans="1:14" ht="31.5" customHeight="1">
      <c r="J55" s="165"/>
      <c r="K55" s="165"/>
      <c r="L55" s="165"/>
      <c r="M55" s="165"/>
      <c r="N55" s="165"/>
    </row>
    <row r="56" spans="1:14">
      <c r="J56" s="166" t="s">
        <v>34</v>
      </c>
      <c r="K56" s="166"/>
      <c r="L56" s="166"/>
      <c r="M56" s="166"/>
      <c r="N56" s="166"/>
    </row>
    <row r="62" spans="1:14">
      <c r="E62" s="4"/>
    </row>
    <row r="63" spans="1:14">
      <c r="E63" s="3"/>
    </row>
    <row r="64" spans="1:14">
      <c r="E64" s="3"/>
    </row>
    <row r="65" spans="5:5">
      <c r="E65" s="3"/>
    </row>
    <row r="66" spans="5:5">
      <c r="E66" s="3"/>
    </row>
    <row r="67" spans="5:5">
      <c r="E67" s="3"/>
    </row>
    <row r="68" spans="5:5">
      <c r="E68" s="4"/>
    </row>
    <row r="69" spans="5:5">
      <c r="E69" s="4"/>
    </row>
  </sheetData>
  <sheetProtection sheet="1" objects="1" scenarios="1"/>
  <mergeCells count="55">
    <mergeCell ref="A52:D52"/>
    <mergeCell ref="J55:N55"/>
    <mergeCell ref="J56:N56"/>
    <mergeCell ref="A5:B5"/>
    <mergeCell ref="C5:I5"/>
    <mergeCell ref="L20:N20"/>
    <mergeCell ref="A7:B8"/>
    <mergeCell ref="A12:A13"/>
    <mergeCell ref="C12:E12"/>
    <mergeCell ref="F12:H12"/>
    <mergeCell ref="I12:I13"/>
    <mergeCell ref="K12:K13"/>
    <mergeCell ref="L12:N13"/>
    <mergeCell ref="L14:N16"/>
    <mergeCell ref="L17:N17"/>
    <mergeCell ref="L18:N18"/>
    <mergeCell ref="K1:N1"/>
    <mergeCell ref="A3:B3"/>
    <mergeCell ref="C3:I3"/>
    <mergeCell ref="A4:B4"/>
    <mergeCell ref="C4:I4"/>
    <mergeCell ref="J12:J13"/>
    <mergeCell ref="L19:N19"/>
    <mergeCell ref="L32:N32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4:N44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51:N51"/>
    <mergeCell ref="L53:N53"/>
    <mergeCell ref="L45:N45"/>
    <mergeCell ref="L46:N46"/>
    <mergeCell ref="L47:N47"/>
    <mergeCell ref="L48:N48"/>
    <mergeCell ref="L49:N49"/>
    <mergeCell ref="L50:N50"/>
  </mergeCells>
  <conditionalFormatting sqref="A19:J19 L19 I20:J39 I40:K49 K19:K39 A20:H49">
    <cfRule type="expression" dxfId="244" priority="40">
      <formula>OR(WEEKDAY($A19)=1,WEEKDAY($A19)=7)</formula>
    </cfRule>
  </conditionalFormatting>
  <conditionalFormatting sqref="L20">
    <cfRule type="expression" dxfId="243" priority="38">
      <formula>OR(WEEKDAY($A20)=1,WEEKDAY($A20)=7)</formula>
    </cfRule>
  </conditionalFormatting>
  <conditionalFormatting sqref="L21">
    <cfRule type="expression" dxfId="242" priority="37">
      <formula>OR(WEEKDAY($A21)=1,WEEKDAY($A21)=7)</formula>
    </cfRule>
  </conditionalFormatting>
  <conditionalFormatting sqref="L22">
    <cfRule type="expression" dxfId="241" priority="36">
      <formula>OR(WEEKDAY($A22)=1,WEEKDAY($A22)=7)</formula>
    </cfRule>
  </conditionalFormatting>
  <conditionalFormatting sqref="L23">
    <cfRule type="expression" dxfId="240" priority="35">
      <formula>OR(WEEKDAY($A23)=1,WEEKDAY($A23)=7)</formula>
    </cfRule>
  </conditionalFormatting>
  <conditionalFormatting sqref="L24">
    <cfRule type="expression" dxfId="239" priority="34">
      <formula>OR(WEEKDAY($A24)=1,WEEKDAY($A24)=7)</formula>
    </cfRule>
  </conditionalFormatting>
  <conditionalFormatting sqref="L25">
    <cfRule type="expression" dxfId="238" priority="33">
      <formula>OR(WEEKDAY($A25)=1,WEEKDAY($A25)=7)</formula>
    </cfRule>
  </conditionalFormatting>
  <conditionalFormatting sqref="L26">
    <cfRule type="expression" dxfId="237" priority="32">
      <formula>OR(WEEKDAY($A26)=1,WEEKDAY($A26)=7)</formula>
    </cfRule>
  </conditionalFormatting>
  <conditionalFormatting sqref="L27">
    <cfRule type="expression" dxfId="236" priority="31">
      <formula>OR(WEEKDAY($A27)=1,WEEKDAY($A27)=7)</formula>
    </cfRule>
  </conditionalFormatting>
  <conditionalFormatting sqref="L28">
    <cfRule type="expression" dxfId="235" priority="30">
      <formula>OR(WEEKDAY($A28)=1,WEEKDAY($A28)=7)</formula>
    </cfRule>
  </conditionalFormatting>
  <conditionalFormatting sqref="L29">
    <cfRule type="expression" dxfId="234" priority="29">
      <formula>OR(WEEKDAY($A29)=1,WEEKDAY($A29)=7)</formula>
    </cfRule>
  </conditionalFormatting>
  <conditionalFormatting sqref="L30">
    <cfRule type="expression" dxfId="233" priority="28">
      <formula>OR(WEEKDAY($A30)=1,WEEKDAY($A30)=7)</formula>
    </cfRule>
  </conditionalFormatting>
  <conditionalFormatting sqref="L31">
    <cfRule type="expression" dxfId="232" priority="27">
      <formula>OR(WEEKDAY($A31)=1,WEEKDAY($A31)=7)</formula>
    </cfRule>
  </conditionalFormatting>
  <conditionalFormatting sqref="L32">
    <cfRule type="expression" dxfId="231" priority="26">
      <formula>OR(WEEKDAY($A32)=1,WEEKDAY($A32)=7)</formula>
    </cfRule>
  </conditionalFormatting>
  <conditionalFormatting sqref="L33">
    <cfRule type="expression" dxfId="230" priority="25">
      <formula>OR(WEEKDAY($A33)=1,WEEKDAY($A33)=7)</formula>
    </cfRule>
  </conditionalFormatting>
  <conditionalFormatting sqref="L34">
    <cfRule type="expression" dxfId="229" priority="24">
      <formula>OR(WEEKDAY($A34)=1,WEEKDAY($A34)=7)</formula>
    </cfRule>
  </conditionalFormatting>
  <conditionalFormatting sqref="L35">
    <cfRule type="expression" dxfId="228" priority="23">
      <formula>OR(WEEKDAY($A35)=1,WEEKDAY($A35)=7)</formula>
    </cfRule>
  </conditionalFormatting>
  <conditionalFormatting sqref="L36">
    <cfRule type="expression" dxfId="227" priority="22">
      <formula>OR(WEEKDAY($A36)=1,WEEKDAY($A36)=7)</formula>
    </cfRule>
  </conditionalFormatting>
  <conditionalFormatting sqref="L37">
    <cfRule type="expression" dxfId="226" priority="21">
      <formula>OR(WEEKDAY($A37)=1,WEEKDAY($A37)=7)</formula>
    </cfRule>
  </conditionalFormatting>
  <conditionalFormatting sqref="L38">
    <cfRule type="expression" dxfId="225" priority="20">
      <formula>OR(WEEKDAY($A38)=1,WEEKDAY($A38)=7)</formula>
    </cfRule>
  </conditionalFormatting>
  <conditionalFormatting sqref="L39">
    <cfRule type="expression" dxfId="224" priority="19">
      <formula>OR(WEEKDAY($A39)=1,WEEKDAY($A39)=7)</formula>
    </cfRule>
  </conditionalFormatting>
  <conditionalFormatting sqref="L40">
    <cfRule type="expression" dxfId="223" priority="18">
      <formula>OR(WEEKDAY($A40)=1,WEEKDAY($A40)=7)</formula>
    </cfRule>
  </conditionalFormatting>
  <conditionalFormatting sqref="L41">
    <cfRule type="expression" dxfId="222" priority="17">
      <formula>OR(WEEKDAY($A41)=1,WEEKDAY($A41)=7)</formula>
    </cfRule>
  </conditionalFormatting>
  <conditionalFormatting sqref="L42">
    <cfRule type="expression" dxfId="221" priority="16">
      <formula>OR(WEEKDAY($A42)=1,WEEKDAY($A42)=7)</formula>
    </cfRule>
  </conditionalFormatting>
  <conditionalFormatting sqref="L43">
    <cfRule type="expression" dxfId="220" priority="15">
      <formula>OR(WEEKDAY($A43)=1,WEEKDAY($A43)=7)</formula>
    </cfRule>
  </conditionalFormatting>
  <conditionalFormatting sqref="L44">
    <cfRule type="expression" dxfId="219" priority="14">
      <formula>OR(WEEKDAY($A44)=1,WEEKDAY($A44)=7)</formula>
    </cfRule>
  </conditionalFormatting>
  <conditionalFormatting sqref="L45">
    <cfRule type="expression" dxfId="218" priority="13">
      <formula>OR(WEEKDAY($A45)=1,WEEKDAY($A45)=7)</formula>
    </cfRule>
  </conditionalFormatting>
  <conditionalFormatting sqref="L46">
    <cfRule type="expression" dxfId="217" priority="12">
      <formula>OR(WEEKDAY($A46)=1,WEEKDAY($A46)=7)</formula>
    </cfRule>
  </conditionalFormatting>
  <conditionalFormatting sqref="L47">
    <cfRule type="expression" dxfId="216" priority="11">
      <formula>OR(WEEKDAY($A47)=1,WEEKDAY($A47)=7)</formula>
    </cfRule>
  </conditionalFormatting>
  <conditionalFormatting sqref="L48">
    <cfRule type="expression" dxfId="215" priority="10">
      <formula>OR(WEEKDAY($A48)=1,WEEKDAY($A48)=7)</formula>
    </cfRule>
  </conditionalFormatting>
  <conditionalFormatting sqref="L49">
    <cfRule type="expression" dxfId="214" priority="9">
      <formula>OR(WEEKDAY($A49)=1,WEEKDAY($A49)=7)</formula>
    </cfRule>
  </conditionalFormatting>
  <conditionalFormatting sqref="K41">
    <cfRule type="expression" dxfId="213" priority="8">
      <formula>A41&gt;TODAY()</formula>
    </cfRule>
  </conditionalFormatting>
  <conditionalFormatting sqref="K40">
    <cfRule type="expression" dxfId="212" priority="7">
      <formula>A40&gt;TODAY()</formula>
    </cfRule>
  </conditionalFormatting>
  <conditionalFormatting sqref="K39:K49">
    <cfRule type="expression" dxfId="211" priority="6">
      <formula>A39&gt;TODAY()</formula>
    </cfRule>
  </conditionalFormatting>
  <conditionalFormatting sqref="K19:K49">
    <cfRule type="expression" dxfId="210" priority="5">
      <formula>A19&gt;TODAY()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&amp;R&amp;G</oddHeader>
    <oddFooter>&amp;L&amp;9 7.5.3.07/001&amp;C&amp;9© Bischöfliches Generalvikariat Osnabrück, Abteilung Kirchengemeinden&amp;R&amp;9Stand: Januar 2019</oddFooter>
  </headerFooter>
  <ignoredErrors>
    <ignoredError sqref="C3:I5 C8:I8" unlockedFormula="1"/>
  </ignoredErrors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69"/>
  <sheetViews>
    <sheetView zoomScale="115" zoomScaleNormal="115" workbookViewId="0">
      <selection activeCell="J16" sqref="J16"/>
    </sheetView>
  </sheetViews>
  <sheetFormatPr baseColWidth="10" defaultRowHeight="14.25"/>
  <cols>
    <col min="1" max="1" width="27.875" bestFit="1" customWidth="1"/>
    <col min="2" max="2" width="5.375" bestFit="1" customWidth="1"/>
    <col min="3" max="3" width="5.75" bestFit="1" customWidth="1"/>
    <col min="4" max="5" width="5.5" bestFit="1" customWidth="1"/>
    <col min="6" max="6" width="5.75" bestFit="1" customWidth="1"/>
    <col min="7" max="8" width="5.5" bestFit="1" customWidth="1"/>
    <col min="9" max="10" width="5" customWidth="1"/>
    <col min="11" max="11" width="9.25" customWidth="1"/>
    <col min="12" max="12" width="1" customWidth="1"/>
    <col min="13" max="13" width="16" customWidth="1"/>
    <col min="14" max="14" width="10.875" customWidth="1"/>
    <col min="15" max="15" width="1.875" customWidth="1"/>
  </cols>
  <sheetData>
    <row r="1" spans="1:16" ht="23.25">
      <c r="A1" s="14" t="s">
        <v>20</v>
      </c>
      <c r="K1" s="138">
        <f>A19</f>
        <v>45474</v>
      </c>
      <c r="L1" s="138"/>
      <c r="M1" s="138"/>
      <c r="N1" s="138"/>
    </row>
    <row r="2" spans="1:16" ht="23.25">
      <c r="A2" s="14"/>
      <c r="K2" s="15"/>
      <c r="L2" s="15"/>
      <c r="M2" s="15"/>
      <c r="N2" s="15"/>
    </row>
    <row r="3" spans="1:16" ht="18" customHeight="1">
      <c r="A3" s="167" t="s">
        <v>21</v>
      </c>
      <c r="B3" s="168"/>
      <c r="C3" s="141">
        <f>Januar!C3</f>
        <v>0</v>
      </c>
      <c r="D3" s="142"/>
      <c r="E3" s="142"/>
      <c r="F3" s="142"/>
      <c r="G3" s="142"/>
      <c r="H3" s="142"/>
      <c r="I3" s="143"/>
      <c r="J3" s="16"/>
      <c r="K3" s="16"/>
      <c r="L3" s="16"/>
      <c r="M3" s="16"/>
      <c r="N3" s="16"/>
    </row>
    <row r="4" spans="1:16" ht="18.75" customHeight="1">
      <c r="A4" s="169" t="s">
        <v>3</v>
      </c>
      <c r="B4" s="170"/>
      <c r="C4" s="141">
        <f>Januar!C4</f>
        <v>0</v>
      </c>
      <c r="D4" s="142"/>
      <c r="E4" s="142"/>
      <c r="F4" s="142"/>
      <c r="G4" s="142"/>
      <c r="H4" s="142"/>
      <c r="I4" s="143"/>
      <c r="J4" s="16"/>
      <c r="K4" s="17" t="s">
        <v>1</v>
      </c>
      <c r="L4" s="18"/>
      <c r="M4" s="19"/>
      <c r="N4" s="19">
        <f>SUM(C8:I8)*24</f>
        <v>0</v>
      </c>
    </row>
    <row r="5" spans="1:16" ht="18" customHeight="1">
      <c r="A5" s="167" t="s">
        <v>29</v>
      </c>
      <c r="B5" s="168"/>
      <c r="C5" s="141">
        <f>Januar!C5</f>
        <v>0</v>
      </c>
      <c r="D5" s="142"/>
      <c r="E5" s="142"/>
      <c r="F5" s="142"/>
      <c r="G5" s="142"/>
      <c r="H5" s="142"/>
      <c r="I5" s="143"/>
      <c r="J5" s="16"/>
      <c r="K5" s="20" t="s">
        <v>6</v>
      </c>
      <c r="L5" s="21"/>
      <c r="M5" s="19"/>
      <c r="N5" s="19">
        <f>ROUNDUP(80/39*$N$4*4,0)/4</f>
        <v>0</v>
      </c>
      <c r="P5" s="22"/>
    </row>
    <row r="6" spans="1:16" ht="15" hidden="1">
      <c r="A6" s="23"/>
      <c r="B6" s="24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3">
        <v>1</v>
      </c>
      <c r="J6" s="16"/>
      <c r="K6" s="20"/>
      <c r="L6" s="21"/>
      <c r="M6" s="19"/>
      <c r="N6" s="19"/>
      <c r="P6" s="22"/>
    </row>
    <row r="7" spans="1:16" ht="18" customHeight="1">
      <c r="A7" s="171" t="s">
        <v>24</v>
      </c>
      <c r="B7" s="172"/>
      <c r="C7" s="25" t="s">
        <v>14</v>
      </c>
      <c r="D7" s="25" t="s">
        <v>15</v>
      </c>
      <c r="E7" s="25" t="s">
        <v>16</v>
      </c>
      <c r="F7" s="25" t="s">
        <v>17</v>
      </c>
      <c r="G7" s="25" t="s">
        <v>18</v>
      </c>
      <c r="H7" s="25" t="s">
        <v>22</v>
      </c>
      <c r="I7" s="25" t="s">
        <v>23</v>
      </c>
      <c r="J7" s="16"/>
      <c r="K7" s="20" t="s">
        <v>5</v>
      </c>
      <c r="L7" s="21"/>
      <c r="M7" s="19"/>
      <c r="N7" s="19">
        <f>ROUNDUP(40/39*$N$4*4,0)/4*-1</f>
        <v>0</v>
      </c>
    </row>
    <row r="8" spans="1:16" ht="18" customHeight="1">
      <c r="A8" s="173"/>
      <c r="B8" s="174"/>
      <c r="C8" s="13">
        <f>Juni!C8</f>
        <v>0</v>
      </c>
      <c r="D8" s="13">
        <f>Juni!D8</f>
        <v>0</v>
      </c>
      <c r="E8" s="13">
        <f>Juni!E8</f>
        <v>0</v>
      </c>
      <c r="F8" s="13">
        <f>Juni!F8</f>
        <v>0</v>
      </c>
      <c r="G8" s="13">
        <f>Juni!G8</f>
        <v>0</v>
      </c>
      <c r="H8" s="13">
        <f>Juni!H8</f>
        <v>0</v>
      </c>
      <c r="I8" s="13">
        <f>Juni!I8</f>
        <v>0</v>
      </c>
      <c r="J8" s="16"/>
      <c r="K8" s="16"/>
      <c r="L8" s="26"/>
      <c r="M8" s="26"/>
      <c r="N8" s="26"/>
    </row>
    <row r="9" spans="1:16" ht="15" hidden="1">
      <c r="A9" s="2" t="s">
        <v>19</v>
      </c>
      <c r="B9" s="3"/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3">
        <v>1</v>
      </c>
      <c r="L9" s="22"/>
      <c r="M9" s="22"/>
      <c r="N9" s="22"/>
    </row>
    <row r="10" spans="1:16" ht="15" hidden="1">
      <c r="A10" s="5"/>
      <c r="B10" s="4"/>
      <c r="C10" s="3">
        <f>IF(ISBLANK(C8)=FALSE,1,0)</f>
        <v>1</v>
      </c>
      <c r="D10" s="3">
        <f>IF(ISBLANK(D8)=FALSE,1,0)</f>
        <v>1</v>
      </c>
      <c r="E10" s="3">
        <f>IF(ISBLANK(E8)=FALSE,1,0)</f>
        <v>1</v>
      </c>
      <c r="F10" s="3">
        <f>IF(ISBLANK(F8)=FALSE,1,0)</f>
        <v>1</v>
      </c>
      <c r="G10" s="3">
        <f>IF(ISBLANK(G8)=FALSE,1,0)</f>
        <v>1</v>
      </c>
      <c r="H10" s="4">
        <v>0</v>
      </c>
      <c r="I10" s="4">
        <v>0</v>
      </c>
      <c r="K10" s="27"/>
      <c r="L10" s="27"/>
      <c r="M10" s="27"/>
    </row>
    <row r="11" spans="1:16" ht="15.75" thickBot="1">
      <c r="A11" s="5"/>
      <c r="B11" s="4"/>
      <c r="C11" s="3"/>
      <c r="D11" s="3"/>
      <c r="E11" s="3"/>
      <c r="F11" s="3"/>
      <c r="G11" s="3"/>
      <c r="H11" s="4"/>
      <c r="K11" s="27"/>
      <c r="L11" s="27"/>
      <c r="M11" s="27"/>
    </row>
    <row r="12" spans="1:16" s="29" customFormat="1" ht="17.100000000000001" customHeight="1">
      <c r="A12" s="132" t="s">
        <v>4</v>
      </c>
      <c r="B12" s="28"/>
      <c r="C12" s="132" t="s">
        <v>25</v>
      </c>
      <c r="D12" s="136"/>
      <c r="E12" s="137"/>
      <c r="F12" s="132" t="s">
        <v>26</v>
      </c>
      <c r="G12" s="136"/>
      <c r="H12" s="136"/>
      <c r="I12" s="134" t="s">
        <v>27</v>
      </c>
      <c r="J12" s="149" t="s">
        <v>39</v>
      </c>
      <c r="K12" s="139" t="s">
        <v>28</v>
      </c>
      <c r="L12" s="132" t="s">
        <v>2</v>
      </c>
      <c r="M12" s="136"/>
      <c r="N12" s="137"/>
    </row>
    <row r="13" spans="1:16" s="29" customFormat="1" ht="17.100000000000001" customHeight="1">
      <c r="A13" s="133"/>
      <c r="B13" s="30"/>
      <c r="C13" s="31" t="s">
        <v>10</v>
      </c>
      <c r="D13" s="32" t="s">
        <v>12</v>
      </c>
      <c r="E13" s="32" t="s">
        <v>11</v>
      </c>
      <c r="F13" s="31" t="s">
        <v>10</v>
      </c>
      <c r="G13" s="32" t="s">
        <v>12</v>
      </c>
      <c r="H13" s="32" t="s">
        <v>11</v>
      </c>
      <c r="I13" s="135"/>
      <c r="J13" s="150"/>
      <c r="K13" s="140"/>
      <c r="L13" s="133"/>
      <c r="M13" s="144"/>
      <c r="N13" s="145"/>
    </row>
    <row r="14" spans="1:16" s="38" customFormat="1" ht="12.75" customHeight="1">
      <c r="A14" s="33">
        <v>42744</v>
      </c>
      <c r="B14" s="34">
        <v>0.16666666666666666</v>
      </c>
      <c r="C14" s="105">
        <v>0.33333333333333331</v>
      </c>
      <c r="D14" s="106">
        <v>0.5</v>
      </c>
      <c r="E14" s="107">
        <v>1.0416666666666666E-2</v>
      </c>
      <c r="F14" s="114">
        <v>0.5625</v>
      </c>
      <c r="G14" s="115">
        <v>0.64583333333333337</v>
      </c>
      <c r="H14" s="116"/>
      <c r="I14" s="35"/>
      <c r="J14" s="36"/>
      <c r="K14" s="37">
        <v>1.75</v>
      </c>
      <c r="L14" s="123" t="s">
        <v>13</v>
      </c>
      <c r="M14" s="124"/>
      <c r="N14" s="125"/>
    </row>
    <row r="15" spans="1:16" s="38" customFormat="1" ht="12.75">
      <c r="A15" s="39">
        <v>42746</v>
      </c>
      <c r="B15" s="40">
        <v>0.16666666666666666</v>
      </c>
      <c r="C15" s="108"/>
      <c r="D15" s="109"/>
      <c r="E15" s="110"/>
      <c r="F15" s="117"/>
      <c r="G15" s="118"/>
      <c r="H15" s="119"/>
      <c r="I15" s="41" t="s">
        <v>0</v>
      </c>
      <c r="J15" s="42"/>
      <c r="K15" s="43">
        <v>0</v>
      </c>
      <c r="L15" s="126"/>
      <c r="M15" s="127"/>
      <c r="N15" s="128"/>
    </row>
    <row r="16" spans="1:16" s="38" customFormat="1" ht="12.75">
      <c r="A16" s="44">
        <v>42748</v>
      </c>
      <c r="B16" s="45">
        <v>0.16666666666666666</v>
      </c>
      <c r="C16" s="111">
        <v>0.33333333333333331</v>
      </c>
      <c r="D16" s="112">
        <v>0.41666666666666669</v>
      </c>
      <c r="E16" s="113"/>
      <c r="F16" s="120"/>
      <c r="G16" s="121"/>
      <c r="H16" s="122"/>
      <c r="I16" s="46"/>
      <c r="J16" s="47"/>
      <c r="K16" s="48">
        <v>-2</v>
      </c>
      <c r="L16" s="129"/>
      <c r="M16" s="130"/>
      <c r="N16" s="131"/>
    </row>
    <row r="17" spans="1:14" s="38" customFormat="1" ht="12.75">
      <c r="A17" s="49"/>
      <c r="B17" s="50"/>
      <c r="C17" s="51"/>
      <c r="D17" s="52"/>
      <c r="E17" s="53"/>
      <c r="F17" s="54"/>
      <c r="G17" s="50"/>
      <c r="H17" s="50"/>
      <c r="I17" s="55"/>
      <c r="J17" s="56"/>
      <c r="K17" s="57"/>
      <c r="L17" s="151"/>
      <c r="M17" s="152"/>
      <c r="N17" s="153"/>
    </row>
    <row r="18" spans="1:14" s="38" customFormat="1" ht="21.95" customHeight="1" thickBot="1">
      <c r="A18" s="58" t="s">
        <v>30</v>
      </c>
      <c r="B18" s="59"/>
      <c r="C18" s="60"/>
      <c r="D18" s="61"/>
      <c r="E18" s="62"/>
      <c r="F18" s="63"/>
      <c r="G18" s="59"/>
      <c r="H18" s="59"/>
      <c r="I18" s="64"/>
      <c r="J18" s="65"/>
      <c r="K18" s="66">
        <f ca="1">Juni!K53</f>
        <v>0</v>
      </c>
      <c r="L18" s="154"/>
      <c r="M18" s="155"/>
      <c r="N18" s="156"/>
    </row>
    <row r="19" spans="1:14" s="16" customFormat="1" ht="21.95" customHeight="1" thickBot="1">
      <c r="A19" s="67">
        <f>DATE(YEAR(Januar!A19),7,1)</f>
        <v>45474</v>
      </c>
      <c r="B19" s="68">
        <f>HLOOKUP(WEEKDAY($A19,1),$C$6:$I$8,3,FALSE)</f>
        <v>0</v>
      </c>
      <c r="C19" s="99"/>
      <c r="D19" s="100"/>
      <c r="E19" s="101"/>
      <c r="F19" s="102"/>
      <c r="G19" s="103"/>
      <c r="H19" s="104"/>
      <c r="I19" s="8"/>
      <c r="J19" s="9"/>
      <c r="K19" s="69">
        <f t="shared" ref="K19:K29" ca="1" si="0">IF(A19&gt;TODAY(),0,IF(AND(I19="",J19=""),((D19-C19-E19)+(G19-F19-H19))*24-(B19*24),0))</f>
        <v>0</v>
      </c>
      <c r="L19" s="157"/>
      <c r="M19" s="158"/>
      <c r="N19" s="159"/>
    </row>
    <row r="20" spans="1:14" s="16" customFormat="1" ht="21.95" customHeight="1" thickBot="1">
      <c r="A20" s="70">
        <f>A19+1</f>
        <v>45475</v>
      </c>
      <c r="B20" s="71">
        <f t="shared" ref="B20:B46" si="1">HLOOKUP(WEEKDAY($A20,1),$C$6:$I$8,3,FALSE)</f>
        <v>0</v>
      </c>
      <c r="C20" s="99"/>
      <c r="D20" s="100"/>
      <c r="E20" s="101"/>
      <c r="F20" s="102"/>
      <c r="G20" s="103"/>
      <c r="H20" s="104"/>
      <c r="I20" s="1"/>
      <c r="J20" s="6"/>
      <c r="K20" s="69">
        <f t="shared" ca="1" si="0"/>
        <v>0</v>
      </c>
      <c r="L20" s="160"/>
      <c r="M20" s="161"/>
      <c r="N20" s="162"/>
    </row>
    <row r="21" spans="1:14" s="16" customFormat="1" ht="21.95" customHeight="1" thickBot="1">
      <c r="A21" s="70">
        <f>A20+1</f>
        <v>45476</v>
      </c>
      <c r="B21" s="71">
        <f t="shared" si="1"/>
        <v>0</v>
      </c>
      <c r="C21" s="99"/>
      <c r="D21" s="100"/>
      <c r="E21" s="101"/>
      <c r="F21" s="102"/>
      <c r="G21" s="103"/>
      <c r="H21" s="104"/>
      <c r="I21" s="1"/>
      <c r="J21" s="6"/>
      <c r="K21" s="69">
        <f t="shared" ca="1" si="0"/>
        <v>0</v>
      </c>
      <c r="L21" s="160"/>
      <c r="M21" s="161"/>
      <c r="N21" s="162"/>
    </row>
    <row r="22" spans="1:14" s="16" customFormat="1" ht="21.95" customHeight="1" thickBot="1">
      <c r="A22" s="70">
        <f>A21+1</f>
        <v>45477</v>
      </c>
      <c r="B22" s="71">
        <f t="shared" si="1"/>
        <v>0</v>
      </c>
      <c r="C22" s="99"/>
      <c r="D22" s="100"/>
      <c r="E22" s="101"/>
      <c r="F22" s="102"/>
      <c r="G22" s="103"/>
      <c r="H22" s="104"/>
      <c r="I22" s="1"/>
      <c r="J22" s="6"/>
      <c r="K22" s="69">
        <f t="shared" ca="1" si="0"/>
        <v>0</v>
      </c>
      <c r="L22" s="160"/>
      <c r="M22" s="161"/>
      <c r="N22" s="162"/>
    </row>
    <row r="23" spans="1:14" s="16" customFormat="1" ht="21.95" customHeight="1" thickBot="1">
      <c r="A23" s="70">
        <f>A22+1</f>
        <v>45478</v>
      </c>
      <c r="B23" s="71">
        <f t="shared" si="1"/>
        <v>0</v>
      </c>
      <c r="C23" s="99"/>
      <c r="D23" s="100"/>
      <c r="E23" s="101"/>
      <c r="F23" s="102"/>
      <c r="G23" s="103"/>
      <c r="H23" s="104"/>
      <c r="I23" s="1"/>
      <c r="J23" s="6"/>
      <c r="K23" s="69">
        <f t="shared" ca="1" si="0"/>
        <v>0</v>
      </c>
      <c r="L23" s="160"/>
      <c r="M23" s="161"/>
      <c r="N23" s="162"/>
    </row>
    <row r="24" spans="1:14" s="16" customFormat="1" ht="21.95" customHeight="1" thickBot="1">
      <c r="A24" s="70">
        <f t="shared" ref="A24:A46" si="2">A23+1</f>
        <v>45479</v>
      </c>
      <c r="B24" s="71">
        <f t="shared" si="1"/>
        <v>0</v>
      </c>
      <c r="C24" s="99"/>
      <c r="D24" s="100"/>
      <c r="E24" s="101"/>
      <c r="F24" s="102"/>
      <c r="G24" s="103"/>
      <c r="H24" s="104"/>
      <c r="I24" s="1"/>
      <c r="J24" s="6"/>
      <c r="K24" s="69">
        <f t="shared" ca="1" si="0"/>
        <v>0</v>
      </c>
      <c r="L24" s="160"/>
      <c r="M24" s="161"/>
      <c r="N24" s="162"/>
    </row>
    <row r="25" spans="1:14" s="16" customFormat="1" ht="21.95" customHeight="1" thickBot="1">
      <c r="A25" s="70">
        <f t="shared" si="2"/>
        <v>45480</v>
      </c>
      <c r="B25" s="71">
        <f t="shared" si="1"/>
        <v>0</v>
      </c>
      <c r="C25" s="99"/>
      <c r="D25" s="100"/>
      <c r="E25" s="101"/>
      <c r="F25" s="102"/>
      <c r="G25" s="103"/>
      <c r="H25" s="104"/>
      <c r="I25" s="1"/>
      <c r="J25" s="6"/>
      <c r="K25" s="69">
        <f t="shared" ca="1" si="0"/>
        <v>0</v>
      </c>
      <c r="L25" s="160"/>
      <c r="M25" s="161"/>
      <c r="N25" s="162"/>
    </row>
    <row r="26" spans="1:14" s="16" customFormat="1" ht="21.95" customHeight="1" thickBot="1">
      <c r="A26" s="70">
        <f t="shared" si="2"/>
        <v>45481</v>
      </c>
      <c r="B26" s="71">
        <f t="shared" si="1"/>
        <v>0</v>
      </c>
      <c r="C26" s="99"/>
      <c r="D26" s="100"/>
      <c r="E26" s="101"/>
      <c r="F26" s="102"/>
      <c r="G26" s="103"/>
      <c r="H26" s="104"/>
      <c r="I26" s="1"/>
      <c r="J26" s="6"/>
      <c r="K26" s="69">
        <f t="shared" ca="1" si="0"/>
        <v>0</v>
      </c>
      <c r="L26" s="160"/>
      <c r="M26" s="161"/>
      <c r="N26" s="162"/>
    </row>
    <row r="27" spans="1:14" s="16" customFormat="1" ht="21.95" customHeight="1" thickBot="1">
      <c r="A27" s="70">
        <f t="shared" si="2"/>
        <v>45482</v>
      </c>
      <c r="B27" s="71">
        <f t="shared" si="1"/>
        <v>0</v>
      </c>
      <c r="C27" s="99"/>
      <c r="D27" s="100"/>
      <c r="E27" s="101"/>
      <c r="F27" s="102"/>
      <c r="G27" s="103"/>
      <c r="H27" s="104"/>
      <c r="I27" s="1"/>
      <c r="J27" s="6"/>
      <c r="K27" s="69">
        <f t="shared" ca="1" si="0"/>
        <v>0</v>
      </c>
      <c r="L27" s="160"/>
      <c r="M27" s="161"/>
      <c r="N27" s="162"/>
    </row>
    <row r="28" spans="1:14" s="16" customFormat="1" ht="21.95" customHeight="1" thickBot="1">
      <c r="A28" s="70">
        <f t="shared" si="2"/>
        <v>45483</v>
      </c>
      <c r="B28" s="71">
        <f t="shared" si="1"/>
        <v>0</v>
      </c>
      <c r="C28" s="99"/>
      <c r="D28" s="100"/>
      <c r="E28" s="101"/>
      <c r="F28" s="102"/>
      <c r="G28" s="103"/>
      <c r="H28" s="104"/>
      <c r="I28" s="1"/>
      <c r="J28" s="6"/>
      <c r="K28" s="69">
        <f t="shared" ca="1" si="0"/>
        <v>0</v>
      </c>
      <c r="L28" s="160"/>
      <c r="M28" s="161"/>
      <c r="N28" s="162"/>
    </row>
    <row r="29" spans="1:14" s="16" customFormat="1" ht="21.95" customHeight="1" thickBot="1">
      <c r="A29" s="70">
        <f t="shared" si="2"/>
        <v>45484</v>
      </c>
      <c r="B29" s="71">
        <f t="shared" si="1"/>
        <v>0</v>
      </c>
      <c r="C29" s="99"/>
      <c r="D29" s="100"/>
      <c r="E29" s="101"/>
      <c r="F29" s="102"/>
      <c r="G29" s="103"/>
      <c r="H29" s="104"/>
      <c r="I29" s="1"/>
      <c r="J29" s="6"/>
      <c r="K29" s="69">
        <f t="shared" ca="1" si="0"/>
        <v>0</v>
      </c>
      <c r="L29" s="160"/>
      <c r="M29" s="161"/>
      <c r="N29" s="162"/>
    </row>
    <row r="30" spans="1:14" s="16" customFormat="1" ht="21.95" customHeight="1" thickBot="1">
      <c r="A30" s="70">
        <f t="shared" si="2"/>
        <v>45485</v>
      </c>
      <c r="B30" s="71">
        <f t="shared" si="1"/>
        <v>0</v>
      </c>
      <c r="C30" s="99"/>
      <c r="D30" s="100"/>
      <c r="E30" s="101"/>
      <c r="F30" s="102"/>
      <c r="G30" s="103"/>
      <c r="H30" s="104"/>
      <c r="I30" s="1"/>
      <c r="J30" s="6"/>
      <c r="K30" s="69">
        <f ca="1">IF(A30&gt;TODAY(),0,IF(AND(I30="",J30=""),((D30-C30-E30)+(G30-F30-H30))*24-(B30*24),0))</f>
        <v>0</v>
      </c>
      <c r="L30" s="160"/>
      <c r="M30" s="161"/>
      <c r="N30" s="162"/>
    </row>
    <row r="31" spans="1:14" s="16" customFormat="1" ht="21.95" customHeight="1" thickBot="1">
      <c r="A31" s="70">
        <f t="shared" si="2"/>
        <v>45486</v>
      </c>
      <c r="B31" s="71">
        <f t="shared" si="1"/>
        <v>0</v>
      </c>
      <c r="C31" s="99"/>
      <c r="D31" s="100"/>
      <c r="E31" s="101"/>
      <c r="F31" s="102"/>
      <c r="G31" s="103"/>
      <c r="H31" s="104"/>
      <c r="I31" s="1"/>
      <c r="J31" s="6"/>
      <c r="K31" s="69">
        <f t="shared" ref="K31:K46" ca="1" si="3">IF(A31&gt;TODAY(),0,IF(AND(I31="",J31=""),((D31-C31-E31)+(G31-F31-H31))*24-(B31*24),0))</f>
        <v>0</v>
      </c>
      <c r="L31" s="160"/>
      <c r="M31" s="161"/>
      <c r="N31" s="162"/>
    </row>
    <row r="32" spans="1:14" s="16" customFormat="1" ht="21.95" customHeight="1" thickBot="1">
      <c r="A32" s="70">
        <f t="shared" si="2"/>
        <v>45487</v>
      </c>
      <c r="B32" s="71">
        <f t="shared" si="1"/>
        <v>0</v>
      </c>
      <c r="C32" s="99"/>
      <c r="D32" s="100"/>
      <c r="E32" s="101"/>
      <c r="F32" s="102"/>
      <c r="G32" s="103"/>
      <c r="H32" s="104"/>
      <c r="I32" s="1"/>
      <c r="J32" s="6"/>
      <c r="K32" s="69">
        <f t="shared" ca="1" si="3"/>
        <v>0</v>
      </c>
      <c r="L32" s="160"/>
      <c r="M32" s="161"/>
      <c r="N32" s="162"/>
    </row>
    <row r="33" spans="1:14" s="16" customFormat="1" ht="21.95" customHeight="1" thickBot="1">
      <c r="A33" s="70">
        <f t="shared" si="2"/>
        <v>45488</v>
      </c>
      <c r="B33" s="71">
        <f t="shared" si="1"/>
        <v>0</v>
      </c>
      <c r="C33" s="99"/>
      <c r="D33" s="100"/>
      <c r="E33" s="101"/>
      <c r="F33" s="102"/>
      <c r="G33" s="103"/>
      <c r="H33" s="104"/>
      <c r="I33" s="1"/>
      <c r="J33" s="6"/>
      <c r="K33" s="69">
        <f t="shared" ca="1" si="3"/>
        <v>0</v>
      </c>
      <c r="L33" s="160"/>
      <c r="M33" s="161"/>
      <c r="N33" s="162"/>
    </row>
    <row r="34" spans="1:14" s="16" customFormat="1" ht="21.95" customHeight="1" thickBot="1">
      <c r="A34" s="70">
        <f t="shared" si="2"/>
        <v>45489</v>
      </c>
      <c r="B34" s="71">
        <f t="shared" si="1"/>
        <v>0</v>
      </c>
      <c r="C34" s="99"/>
      <c r="D34" s="100"/>
      <c r="E34" s="101"/>
      <c r="F34" s="102"/>
      <c r="G34" s="103"/>
      <c r="H34" s="104"/>
      <c r="I34" s="1"/>
      <c r="J34" s="6"/>
      <c r="K34" s="69">
        <f t="shared" ca="1" si="3"/>
        <v>0</v>
      </c>
      <c r="L34" s="160"/>
      <c r="M34" s="161"/>
      <c r="N34" s="162"/>
    </row>
    <row r="35" spans="1:14" s="16" customFormat="1" ht="21.95" customHeight="1" thickBot="1">
      <c r="A35" s="70">
        <f t="shared" si="2"/>
        <v>45490</v>
      </c>
      <c r="B35" s="71">
        <f t="shared" si="1"/>
        <v>0</v>
      </c>
      <c r="C35" s="99"/>
      <c r="D35" s="100"/>
      <c r="E35" s="101"/>
      <c r="F35" s="102"/>
      <c r="G35" s="103"/>
      <c r="H35" s="104"/>
      <c r="I35" s="1"/>
      <c r="J35" s="6"/>
      <c r="K35" s="69">
        <f t="shared" ca="1" si="3"/>
        <v>0</v>
      </c>
      <c r="L35" s="160"/>
      <c r="M35" s="161"/>
      <c r="N35" s="162"/>
    </row>
    <row r="36" spans="1:14" s="16" customFormat="1" ht="21.95" customHeight="1" thickBot="1">
      <c r="A36" s="70">
        <f t="shared" si="2"/>
        <v>45491</v>
      </c>
      <c r="B36" s="71">
        <f t="shared" si="1"/>
        <v>0</v>
      </c>
      <c r="C36" s="99"/>
      <c r="D36" s="100"/>
      <c r="E36" s="101"/>
      <c r="F36" s="102"/>
      <c r="G36" s="103"/>
      <c r="H36" s="104"/>
      <c r="I36" s="1"/>
      <c r="J36" s="6"/>
      <c r="K36" s="69">
        <f t="shared" ca="1" si="3"/>
        <v>0</v>
      </c>
      <c r="L36" s="160"/>
      <c r="M36" s="161"/>
      <c r="N36" s="162"/>
    </row>
    <row r="37" spans="1:14" s="16" customFormat="1" ht="21.95" customHeight="1" thickBot="1">
      <c r="A37" s="70">
        <f t="shared" si="2"/>
        <v>45492</v>
      </c>
      <c r="B37" s="71">
        <f t="shared" si="1"/>
        <v>0</v>
      </c>
      <c r="C37" s="99"/>
      <c r="D37" s="100"/>
      <c r="E37" s="101"/>
      <c r="F37" s="102"/>
      <c r="G37" s="103"/>
      <c r="H37" s="104"/>
      <c r="I37" s="1"/>
      <c r="J37" s="6"/>
      <c r="K37" s="69">
        <f t="shared" ca="1" si="3"/>
        <v>0</v>
      </c>
      <c r="L37" s="160"/>
      <c r="M37" s="161"/>
      <c r="N37" s="162"/>
    </row>
    <row r="38" spans="1:14" s="16" customFormat="1" ht="21.95" customHeight="1" thickBot="1">
      <c r="A38" s="70">
        <f t="shared" si="2"/>
        <v>45493</v>
      </c>
      <c r="B38" s="71">
        <f t="shared" si="1"/>
        <v>0</v>
      </c>
      <c r="C38" s="99"/>
      <c r="D38" s="100"/>
      <c r="E38" s="101"/>
      <c r="F38" s="102"/>
      <c r="G38" s="103"/>
      <c r="H38" s="104"/>
      <c r="I38" s="1"/>
      <c r="J38" s="6"/>
      <c r="K38" s="69">
        <f t="shared" ca="1" si="3"/>
        <v>0</v>
      </c>
      <c r="L38" s="160"/>
      <c r="M38" s="161"/>
      <c r="N38" s="162"/>
    </row>
    <row r="39" spans="1:14" s="16" customFormat="1" ht="21.95" customHeight="1" thickBot="1">
      <c r="A39" s="70">
        <f t="shared" si="2"/>
        <v>45494</v>
      </c>
      <c r="B39" s="71">
        <f t="shared" si="1"/>
        <v>0</v>
      </c>
      <c r="C39" s="99"/>
      <c r="D39" s="100"/>
      <c r="E39" s="101"/>
      <c r="F39" s="102"/>
      <c r="G39" s="103"/>
      <c r="H39" s="104"/>
      <c r="I39" s="1"/>
      <c r="J39" s="6"/>
      <c r="K39" s="69">
        <f t="shared" ca="1" si="3"/>
        <v>0</v>
      </c>
      <c r="L39" s="160"/>
      <c r="M39" s="161"/>
      <c r="N39" s="162"/>
    </row>
    <row r="40" spans="1:14" s="16" customFormat="1" ht="21.95" customHeight="1" thickBot="1">
      <c r="A40" s="70">
        <f t="shared" si="2"/>
        <v>45495</v>
      </c>
      <c r="B40" s="71">
        <f t="shared" si="1"/>
        <v>0</v>
      </c>
      <c r="C40" s="99"/>
      <c r="D40" s="100"/>
      <c r="E40" s="101"/>
      <c r="F40" s="102"/>
      <c r="G40" s="103"/>
      <c r="H40" s="104"/>
      <c r="I40" s="1"/>
      <c r="J40" s="6"/>
      <c r="K40" s="69">
        <f t="shared" ca="1" si="3"/>
        <v>0</v>
      </c>
      <c r="L40" s="160"/>
      <c r="M40" s="161"/>
      <c r="N40" s="162"/>
    </row>
    <row r="41" spans="1:14" s="16" customFormat="1" ht="21.95" customHeight="1" thickBot="1">
      <c r="A41" s="70">
        <f t="shared" si="2"/>
        <v>45496</v>
      </c>
      <c r="B41" s="71">
        <f t="shared" si="1"/>
        <v>0</v>
      </c>
      <c r="C41" s="99"/>
      <c r="D41" s="100"/>
      <c r="E41" s="101"/>
      <c r="F41" s="102"/>
      <c r="G41" s="103"/>
      <c r="H41" s="104"/>
      <c r="I41" s="1"/>
      <c r="J41" s="6"/>
      <c r="K41" s="69">
        <f t="shared" ca="1" si="3"/>
        <v>0</v>
      </c>
      <c r="L41" s="160"/>
      <c r="M41" s="161"/>
      <c r="N41" s="162"/>
    </row>
    <row r="42" spans="1:14" s="16" customFormat="1" ht="21.95" customHeight="1" thickBot="1">
      <c r="A42" s="70">
        <f t="shared" si="2"/>
        <v>45497</v>
      </c>
      <c r="B42" s="71">
        <f t="shared" si="1"/>
        <v>0</v>
      </c>
      <c r="C42" s="99"/>
      <c r="D42" s="100"/>
      <c r="E42" s="101"/>
      <c r="F42" s="102"/>
      <c r="G42" s="103"/>
      <c r="H42" s="104"/>
      <c r="I42" s="1"/>
      <c r="J42" s="6"/>
      <c r="K42" s="69">
        <f ca="1">IF(A42&gt;TODAY(),0,IF(AND(I42="",J42=""),((D42-C42-E42)+(G42-F42-H42))*24-(B42*24),0))</f>
        <v>0</v>
      </c>
      <c r="L42" s="160"/>
      <c r="M42" s="161"/>
      <c r="N42" s="162"/>
    </row>
    <row r="43" spans="1:14" s="16" customFormat="1" ht="21.95" customHeight="1" thickBot="1">
      <c r="A43" s="70">
        <f t="shared" si="2"/>
        <v>45498</v>
      </c>
      <c r="B43" s="71">
        <f t="shared" si="1"/>
        <v>0</v>
      </c>
      <c r="C43" s="99"/>
      <c r="D43" s="100"/>
      <c r="E43" s="101"/>
      <c r="F43" s="102"/>
      <c r="G43" s="103"/>
      <c r="H43" s="104"/>
      <c r="I43" s="1"/>
      <c r="J43" s="6"/>
      <c r="K43" s="69">
        <f t="shared" ca="1" si="3"/>
        <v>0</v>
      </c>
      <c r="L43" s="160"/>
      <c r="M43" s="161"/>
      <c r="N43" s="162"/>
    </row>
    <row r="44" spans="1:14" s="16" customFormat="1" ht="21.95" customHeight="1" thickBot="1">
      <c r="A44" s="70">
        <f t="shared" si="2"/>
        <v>45499</v>
      </c>
      <c r="B44" s="71">
        <f t="shared" si="1"/>
        <v>0</v>
      </c>
      <c r="C44" s="99"/>
      <c r="D44" s="100"/>
      <c r="E44" s="101"/>
      <c r="F44" s="102"/>
      <c r="G44" s="103"/>
      <c r="H44" s="104"/>
      <c r="I44" s="1"/>
      <c r="J44" s="6"/>
      <c r="K44" s="69">
        <f t="shared" ca="1" si="3"/>
        <v>0</v>
      </c>
      <c r="L44" s="160"/>
      <c r="M44" s="161"/>
      <c r="N44" s="162"/>
    </row>
    <row r="45" spans="1:14" s="16" customFormat="1" ht="21.95" customHeight="1" thickBot="1">
      <c r="A45" s="70">
        <f t="shared" si="2"/>
        <v>45500</v>
      </c>
      <c r="B45" s="71">
        <f t="shared" si="1"/>
        <v>0</v>
      </c>
      <c r="C45" s="99"/>
      <c r="D45" s="100"/>
      <c r="E45" s="101"/>
      <c r="F45" s="102"/>
      <c r="G45" s="103"/>
      <c r="H45" s="104"/>
      <c r="I45" s="1"/>
      <c r="J45" s="6"/>
      <c r="K45" s="69">
        <f t="shared" ca="1" si="3"/>
        <v>0</v>
      </c>
      <c r="L45" s="160"/>
      <c r="M45" s="161"/>
      <c r="N45" s="162"/>
    </row>
    <row r="46" spans="1:14" s="16" customFormat="1" ht="21.95" customHeight="1" thickBot="1">
      <c r="A46" s="70">
        <f t="shared" si="2"/>
        <v>45501</v>
      </c>
      <c r="B46" s="71">
        <f t="shared" si="1"/>
        <v>0</v>
      </c>
      <c r="C46" s="99"/>
      <c r="D46" s="100"/>
      <c r="E46" s="101"/>
      <c r="F46" s="102"/>
      <c r="G46" s="103"/>
      <c r="H46" s="104"/>
      <c r="I46" s="1"/>
      <c r="J46" s="6"/>
      <c r="K46" s="69">
        <f t="shared" ca="1" si="3"/>
        <v>0</v>
      </c>
      <c r="L46" s="160"/>
      <c r="M46" s="161"/>
      <c r="N46" s="162"/>
    </row>
    <row r="47" spans="1:14" s="16" customFormat="1" ht="21.95" customHeight="1" thickBot="1">
      <c r="A47" s="70">
        <f>IF(A46="","",IF(MONTH(A46+1)&gt;MONTH(A46),"",(A46+1)))</f>
        <v>45502</v>
      </c>
      <c r="B47" s="81">
        <f>IF(A47="","",HLOOKUP(WEEKDAY($A47,1),$C$6:$I$8,3,FALSE))</f>
        <v>0</v>
      </c>
      <c r="C47" s="99"/>
      <c r="D47" s="100"/>
      <c r="E47" s="101"/>
      <c r="F47" s="102"/>
      <c r="G47" s="103"/>
      <c r="H47" s="104"/>
      <c r="I47" s="1"/>
      <c r="J47" s="6"/>
      <c r="K47" s="69">
        <f ca="1">IF(A47="","",IF(A47&gt;TODAY(),0,IF(AND(I47="",J47=""),((D47-C47-E47)+(G47-F47-H47))*24-(B47*24),0)))</f>
        <v>0</v>
      </c>
      <c r="L47" s="160"/>
      <c r="M47" s="161"/>
      <c r="N47" s="162"/>
    </row>
    <row r="48" spans="1:14" s="16" customFormat="1" ht="21.95" customHeight="1" thickBot="1">
      <c r="A48" s="70">
        <f t="shared" ref="A48:A49" si="4">IF(A47="","",IF(MONTH(A47+1)&gt;MONTH(A47),"",(A47+1)))</f>
        <v>45503</v>
      </c>
      <c r="B48" s="81">
        <f>IF(A48="","",HLOOKUP(WEEKDAY($A48,1),$C$6:$I$8,3,FALSE))</f>
        <v>0</v>
      </c>
      <c r="C48" s="99"/>
      <c r="D48" s="100"/>
      <c r="E48" s="101"/>
      <c r="F48" s="102"/>
      <c r="G48" s="103"/>
      <c r="H48" s="104"/>
      <c r="I48" s="1"/>
      <c r="J48" s="6"/>
      <c r="K48" s="69">
        <f ca="1">IF(A48="","",IF(A48&gt;TODAY(),0,IF(AND(I48="",J48=""),((D48-C48-E48)+(G48-F48-H48))*24-(B48*24),0)))</f>
        <v>0</v>
      </c>
      <c r="L48" s="160"/>
      <c r="M48" s="161"/>
      <c r="N48" s="162"/>
    </row>
    <row r="49" spans="1:14" s="16" customFormat="1" ht="21.95" customHeight="1" thickBot="1">
      <c r="A49" s="70">
        <f t="shared" si="4"/>
        <v>45504</v>
      </c>
      <c r="B49" s="82">
        <f>IF(A49="","",HLOOKUP(WEEKDAY($A49,1),$C$6:$I$8,3,FALSE))</f>
        <v>0</v>
      </c>
      <c r="C49" s="99"/>
      <c r="D49" s="100"/>
      <c r="E49" s="101"/>
      <c r="F49" s="102"/>
      <c r="G49" s="103"/>
      <c r="H49" s="104"/>
      <c r="I49" s="10"/>
      <c r="J49" s="11"/>
      <c r="K49" s="69">
        <f ca="1">IF(A49="","",IF(A49&gt;TODAY(),0,IF(AND(I49="",J49=""),((D49-C49-E49)+(G49-F49-H49))*24-(B49*24),0)))</f>
        <v>0</v>
      </c>
      <c r="L49" s="178"/>
      <c r="M49" s="179"/>
      <c r="N49" s="180"/>
    </row>
    <row r="50" spans="1:14" s="16" customFormat="1" ht="21" customHeight="1" thickBot="1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81"/>
      <c r="M50" s="181"/>
      <c r="N50" s="182"/>
    </row>
    <row r="51" spans="1:14" s="80" customFormat="1" ht="21.95" customHeight="1" thickBot="1">
      <c r="A51" s="76" t="s">
        <v>7</v>
      </c>
      <c r="B51" s="77"/>
      <c r="C51" s="78"/>
      <c r="D51" s="78"/>
      <c r="E51" s="77"/>
      <c r="F51" s="78"/>
      <c r="G51" s="78"/>
      <c r="H51" s="78"/>
      <c r="I51" s="77"/>
      <c r="J51" s="79"/>
      <c r="K51" s="87">
        <f ca="1">SUM(K19:K50)</f>
        <v>0</v>
      </c>
      <c r="L51" s="183"/>
      <c r="M51" s="184"/>
      <c r="N51" s="185"/>
    </row>
    <row r="52" spans="1:14" s="80" customFormat="1" ht="21.95" customHeight="1" thickBot="1">
      <c r="A52" s="163" t="s">
        <v>38</v>
      </c>
      <c r="B52" s="164"/>
      <c r="C52" s="164"/>
      <c r="D52" s="164"/>
      <c r="E52" s="77"/>
      <c r="F52" s="78"/>
      <c r="G52" s="78"/>
      <c r="H52" s="78"/>
      <c r="I52" s="77"/>
      <c r="J52" s="78"/>
      <c r="K52" s="88"/>
      <c r="L52" s="84"/>
      <c r="M52" s="85"/>
      <c r="N52" s="86"/>
    </row>
    <row r="53" spans="1:14" s="80" customFormat="1" ht="21.95" customHeight="1" thickBot="1">
      <c r="A53" s="89" t="s">
        <v>8</v>
      </c>
      <c r="B53" s="90"/>
      <c r="C53" s="90"/>
      <c r="D53" s="90"/>
      <c r="E53" s="90"/>
      <c r="F53" s="90"/>
      <c r="G53" s="90"/>
      <c r="H53" s="90"/>
      <c r="I53" s="90"/>
      <c r="J53" s="90"/>
      <c r="K53" s="91">
        <f ca="1">K51+K18-K52</f>
        <v>0</v>
      </c>
      <c r="L53" s="175"/>
      <c r="M53" s="176"/>
      <c r="N53" s="177"/>
    </row>
    <row r="55" spans="1:14" ht="31.5" customHeight="1">
      <c r="J55" s="165"/>
      <c r="K55" s="165"/>
      <c r="L55" s="165"/>
      <c r="M55" s="165"/>
      <c r="N55" s="165"/>
    </row>
    <row r="56" spans="1:14">
      <c r="J56" s="166" t="s">
        <v>34</v>
      </c>
      <c r="K56" s="166"/>
      <c r="L56" s="166"/>
      <c r="M56" s="166"/>
      <c r="N56" s="166"/>
    </row>
    <row r="62" spans="1:14">
      <c r="E62" s="4"/>
    </row>
    <row r="63" spans="1:14">
      <c r="E63" s="3"/>
    </row>
    <row r="64" spans="1:14">
      <c r="E64" s="3"/>
    </row>
    <row r="65" spans="5:5">
      <c r="E65" s="3"/>
    </row>
    <row r="66" spans="5:5">
      <c r="E66" s="3"/>
    </row>
    <row r="67" spans="5:5">
      <c r="E67" s="3"/>
    </row>
    <row r="68" spans="5:5">
      <c r="E68" s="4"/>
    </row>
    <row r="69" spans="5:5">
      <c r="E69" s="4"/>
    </row>
  </sheetData>
  <sheetProtection sheet="1" objects="1" scenarios="1"/>
  <mergeCells count="55">
    <mergeCell ref="A52:D52"/>
    <mergeCell ref="J55:N55"/>
    <mergeCell ref="J56:N56"/>
    <mergeCell ref="A5:B5"/>
    <mergeCell ref="C5:I5"/>
    <mergeCell ref="L20:N20"/>
    <mergeCell ref="A7:B8"/>
    <mergeCell ref="A12:A13"/>
    <mergeCell ref="C12:E12"/>
    <mergeCell ref="F12:H12"/>
    <mergeCell ref="I12:I13"/>
    <mergeCell ref="K12:K13"/>
    <mergeCell ref="L12:N13"/>
    <mergeCell ref="L14:N16"/>
    <mergeCell ref="L17:N17"/>
    <mergeCell ref="L18:N18"/>
    <mergeCell ref="K1:N1"/>
    <mergeCell ref="A3:B3"/>
    <mergeCell ref="C3:I3"/>
    <mergeCell ref="A4:B4"/>
    <mergeCell ref="C4:I4"/>
    <mergeCell ref="J12:J13"/>
    <mergeCell ref="L19:N19"/>
    <mergeCell ref="L32:N32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4:N44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51:N51"/>
    <mergeCell ref="L53:N53"/>
    <mergeCell ref="L45:N45"/>
    <mergeCell ref="L46:N46"/>
    <mergeCell ref="L47:N47"/>
    <mergeCell ref="L48:N48"/>
    <mergeCell ref="L49:N49"/>
    <mergeCell ref="L50:N50"/>
  </mergeCells>
  <conditionalFormatting sqref="A19:J19 L19 I20:J39 I40:K49 K19:K39 A20:H49">
    <cfRule type="expression" dxfId="209" priority="40">
      <formula>OR(WEEKDAY($A19)=1,WEEKDAY($A19)=7)</formula>
    </cfRule>
  </conditionalFormatting>
  <conditionalFormatting sqref="L20">
    <cfRule type="expression" dxfId="208" priority="38">
      <formula>OR(WEEKDAY($A20)=1,WEEKDAY($A20)=7)</formula>
    </cfRule>
  </conditionalFormatting>
  <conditionalFormatting sqref="L21">
    <cfRule type="expression" dxfId="207" priority="37">
      <formula>OR(WEEKDAY($A21)=1,WEEKDAY($A21)=7)</formula>
    </cfRule>
  </conditionalFormatting>
  <conditionalFormatting sqref="L22">
    <cfRule type="expression" dxfId="206" priority="36">
      <formula>OR(WEEKDAY($A22)=1,WEEKDAY($A22)=7)</formula>
    </cfRule>
  </conditionalFormatting>
  <conditionalFormatting sqref="L23">
    <cfRule type="expression" dxfId="205" priority="35">
      <formula>OR(WEEKDAY($A23)=1,WEEKDAY($A23)=7)</formula>
    </cfRule>
  </conditionalFormatting>
  <conditionalFormatting sqref="L24">
    <cfRule type="expression" dxfId="204" priority="34">
      <formula>OR(WEEKDAY($A24)=1,WEEKDAY($A24)=7)</formula>
    </cfRule>
  </conditionalFormatting>
  <conditionalFormatting sqref="L25">
    <cfRule type="expression" dxfId="203" priority="33">
      <formula>OR(WEEKDAY($A25)=1,WEEKDAY($A25)=7)</formula>
    </cfRule>
  </conditionalFormatting>
  <conditionalFormatting sqref="L26">
    <cfRule type="expression" dxfId="202" priority="32">
      <formula>OR(WEEKDAY($A26)=1,WEEKDAY($A26)=7)</formula>
    </cfRule>
  </conditionalFormatting>
  <conditionalFormatting sqref="L27">
    <cfRule type="expression" dxfId="201" priority="31">
      <formula>OR(WEEKDAY($A27)=1,WEEKDAY($A27)=7)</formula>
    </cfRule>
  </conditionalFormatting>
  <conditionalFormatting sqref="L28">
    <cfRule type="expression" dxfId="200" priority="30">
      <formula>OR(WEEKDAY($A28)=1,WEEKDAY($A28)=7)</formula>
    </cfRule>
  </conditionalFormatting>
  <conditionalFormatting sqref="L29">
    <cfRule type="expression" dxfId="199" priority="29">
      <formula>OR(WEEKDAY($A29)=1,WEEKDAY($A29)=7)</formula>
    </cfRule>
  </conditionalFormatting>
  <conditionalFormatting sqref="L30">
    <cfRule type="expression" dxfId="198" priority="28">
      <formula>OR(WEEKDAY($A30)=1,WEEKDAY($A30)=7)</formula>
    </cfRule>
  </conditionalFormatting>
  <conditionalFormatting sqref="L31">
    <cfRule type="expression" dxfId="197" priority="27">
      <formula>OR(WEEKDAY($A31)=1,WEEKDAY($A31)=7)</formula>
    </cfRule>
  </conditionalFormatting>
  <conditionalFormatting sqref="L32">
    <cfRule type="expression" dxfId="196" priority="26">
      <formula>OR(WEEKDAY($A32)=1,WEEKDAY($A32)=7)</formula>
    </cfRule>
  </conditionalFormatting>
  <conditionalFormatting sqref="L33">
    <cfRule type="expression" dxfId="195" priority="25">
      <formula>OR(WEEKDAY($A33)=1,WEEKDAY($A33)=7)</formula>
    </cfRule>
  </conditionalFormatting>
  <conditionalFormatting sqref="L34">
    <cfRule type="expression" dxfId="194" priority="24">
      <formula>OR(WEEKDAY($A34)=1,WEEKDAY($A34)=7)</formula>
    </cfRule>
  </conditionalFormatting>
  <conditionalFormatting sqref="L35">
    <cfRule type="expression" dxfId="193" priority="23">
      <formula>OR(WEEKDAY($A35)=1,WEEKDAY($A35)=7)</formula>
    </cfRule>
  </conditionalFormatting>
  <conditionalFormatting sqref="L36">
    <cfRule type="expression" dxfId="192" priority="22">
      <formula>OR(WEEKDAY($A36)=1,WEEKDAY($A36)=7)</formula>
    </cfRule>
  </conditionalFormatting>
  <conditionalFormatting sqref="L37">
    <cfRule type="expression" dxfId="191" priority="21">
      <formula>OR(WEEKDAY($A37)=1,WEEKDAY($A37)=7)</formula>
    </cfRule>
  </conditionalFormatting>
  <conditionalFormatting sqref="L38">
    <cfRule type="expression" dxfId="190" priority="20">
      <formula>OR(WEEKDAY($A38)=1,WEEKDAY($A38)=7)</formula>
    </cfRule>
  </conditionalFormatting>
  <conditionalFormatting sqref="L39">
    <cfRule type="expression" dxfId="189" priority="19">
      <formula>OR(WEEKDAY($A39)=1,WEEKDAY($A39)=7)</formula>
    </cfRule>
  </conditionalFormatting>
  <conditionalFormatting sqref="L40">
    <cfRule type="expression" dxfId="188" priority="18">
      <formula>OR(WEEKDAY($A40)=1,WEEKDAY($A40)=7)</formula>
    </cfRule>
  </conditionalFormatting>
  <conditionalFormatting sqref="L41">
    <cfRule type="expression" dxfId="187" priority="17">
      <formula>OR(WEEKDAY($A41)=1,WEEKDAY($A41)=7)</formula>
    </cfRule>
  </conditionalFormatting>
  <conditionalFormatting sqref="L42">
    <cfRule type="expression" dxfId="186" priority="16">
      <formula>OR(WEEKDAY($A42)=1,WEEKDAY($A42)=7)</formula>
    </cfRule>
  </conditionalFormatting>
  <conditionalFormatting sqref="L43">
    <cfRule type="expression" dxfId="185" priority="15">
      <formula>OR(WEEKDAY($A43)=1,WEEKDAY($A43)=7)</formula>
    </cfRule>
  </conditionalFormatting>
  <conditionalFormatting sqref="L44">
    <cfRule type="expression" dxfId="184" priority="14">
      <formula>OR(WEEKDAY($A44)=1,WEEKDAY($A44)=7)</formula>
    </cfRule>
  </conditionalFormatting>
  <conditionalFormatting sqref="L45">
    <cfRule type="expression" dxfId="183" priority="13">
      <formula>OR(WEEKDAY($A45)=1,WEEKDAY($A45)=7)</formula>
    </cfRule>
  </conditionalFormatting>
  <conditionalFormatting sqref="L46">
    <cfRule type="expression" dxfId="182" priority="12">
      <formula>OR(WEEKDAY($A46)=1,WEEKDAY($A46)=7)</formula>
    </cfRule>
  </conditionalFormatting>
  <conditionalFormatting sqref="L47">
    <cfRule type="expression" dxfId="181" priority="11">
      <formula>OR(WEEKDAY($A47)=1,WEEKDAY($A47)=7)</formula>
    </cfRule>
  </conditionalFormatting>
  <conditionalFormatting sqref="L48">
    <cfRule type="expression" dxfId="180" priority="10">
      <formula>OR(WEEKDAY($A48)=1,WEEKDAY($A48)=7)</formula>
    </cfRule>
  </conditionalFormatting>
  <conditionalFormatting sqref="L49">
    <cfRule type="expression" dxfId="179" priority="9">
      <formula>OR(WEEKDAY($A49)=1,WEEKDAY($A49)=7)</formula>
    </cfRule>
  </conditionalFormatting>
  <conditionalFormatting sqref="K41">
    <cfRule type="expression" dxfId="178" priority="8">
      <formula>A41&gt;TODAY()</formula>
    </cfRule>
  </conditionalFormatting>
  <conditionalFormatting sqref="K40">
    <cfRule type="expression" dxfId="177" priority="7">
      <formula>A40&gt;TODAY()</formula>
    </cfRule>
  </conditionalFormatting>
  <conditionalFormatting sqref="K39:K49">
    <cfRule type="expression" dxfId="176" priority="6">
      <formula>A39&gt;TODAY()</formula>
    </cfRule>
  </conditionalFormatting>
  <conditionalFormatting sqref="K19:K49">
    <cfRule type="expression" dxfId="175" priority="5">
      <formula>A19&gt;TODAY()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&amp;R&amp;G</oddHeader>
    <oddFooter>&amp;L&amp;9 7.5.3.07/001&amp;C&amp;9© Bischöfliches Generalvikariat Osnabrück, Abteilung Kirchengemeinden&amp;R&amp;9Stand: Januar 2019</oddFooter>
  </headerFooter>
  <ignoredErrors>
    <ignoredError sqref="C3:I5 C8:I8" unlockedFormula="1"/>
  </ignoredErrors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69"/>
  <sheetViews>
    <sheetView zoomScale="115" zoomScaleNormal="115" workbookViewId="0">
      <selection activeCell="J16" sqref="J16"/>
    </sheetView>
  </sheetViews>
  <sheetFormatPr baseColWidth="10" defaultRowHeight="14.25"/>
  <cols>
    <col min="1" max="1" width="27.875" bestFit="1" customWidth="1"/>
    <col min="2" max="2" width="5.375" bestFit="1" customWidth="1"/>
    <col min="3" max="3" width="5.75" bestFit="1" customWidth="1"/>
    <col min="4" max="5" width="5.5" bestFit="1" customWidth="1"/>
    <col min="6" max="6" width="5.75" bestFit="1" customWidth="1"/>
    <col min="7" max="8" width="5.5" bestFit="1" customWidth="1"/>
    <col min="9" max="10" width="5" customWidth="1"/>
    <col min="11" max="11" width="9.25" customWidth="1"/>
    <col min="12" max="12" width="1" customWidth="1"/>
    <col min="13" max="13" width="16" customWidth="1"/>
    <col min="14" max="14" width="10.875" customWidth="1"/>
    <col min="15" max="15" width="1.875" customWidth="1"/>
  </cols>
  <sheetData>
    <row r="1" spans="1:16" ht="23.25">
      <c r="A1" s="14" t="s">
        <v>20</v>
      </c>
      <c r="K1" s="138">
        <f>A19</f>
        <v>45505</v>
      </c>
      <c r="L1" s="138"/>
      <c r="M1" s="138"/>
      <c r="N1" s="138"/>
    </row>
    <row r="2" spans="1:16" ht="23.25">
      <c r="A2" s="14"/>
      <c r="K2" s="15"/>
      <c r="L2" s="15"/>
      <c r="M2" s="15"/>
      <c r="N2" s="15"/>
    </row>
    <row r="3" spans="1:16" ht="18" customHeight="1">
      <c r="A3" s="167" t="s">
        <v>21</v>
      </c>
      <c r="B3" s="168"/>
      <c r="C3" s="141">
        <f>Januar!C3</f>
        <v>0</v>
      </c>
      <c r="D3" s="142"/>
      <c r="E3" s="142"/>
      <c r="F3" s="142"/>
      <c r="G3" s="142"/>
      <c r="H3" s="142"/>
      <c r="I3" s="143"/>
      <c r="J3" s="16"/>
      <c r="K3" s="16"/>
      <c r="L3" s="16"/>
      <c r="M3" s="16"/>
      <c r="N3" s="16"/>
    </row>
    <row r="4" spans="1:16" ht="18.75" customHeight="1">
      <c r="A4" s="169" t="s">
        <v>3</v>
      </c>
      <c r="B4" s="170"/>
      <c r="C4" s="141">
        <f>Januar!C4</f>
        <v>0</v>
      </c>
      <c r="D4" s="142"/>
      <c r="E4" s="142"/>
      <c r="F4" s="142"/>
      <c r="G4" s="142"/>
      <c r="H4" s="142"/>
      <c r="I4" s="143"/>
      <c r="J4" s="16"/>
      <c r="K4" s="17" t="s">
        <v>1</v>
      </c>
      <c r="L4" s="18"/>
      <c r="M4" s="19"/>
      <c r="N4" s="19">
        <f>SUM(C8:I8)*24</f>
        <v>0</v>
      </c>
    </row>
    <row r="5" spans="1:16" ht="18" customHeight="1">
      <c r="A5" s="167" t="s">
        <v>29</v>
      </c>
      <c r="B5" s="168"/>
      <c r="C5" s="141">
        <f>Januar!C5</f>
        <v>0</v>
      </c>
      <c r="D5" s="142"/>
      <c r="E5" s="142"/>
      <c r="F5" s="142"/>
      <c r="G5" s="142"/>
      <c r="H5" s="142"/>
      <c r="I5" s="143"/>
      <c r="J5" s="16"/>
      <c r="K5" s="20" t="s">
        <v>6</v>
      </c>
      <c r="L5" s="21"/>
      <c r="M5" s="19"/>
      <c r="N5" s="19">
        <f>ROUNDUP(80/39*$N$4*4,0)/4</f>
        <v>0</v>
      </c>
      <c r="P5" s="22"/>
    </row>
    <row r="6" spans="1:16" ht="15" hidden="1">
      <c r="A6" s="23"/>
      <c r="B6" s="24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3">
        <v>1</v>
      </c>
      <c r="J6" s="16"/>
      <c r="K6" s="20"/>
      <c r="L6" s="21"/>
      <c r="M6" s="19"/>
      <c r="N6" s="19"/>
      <c r="P6" s="22"/>
    </row>
    <row r="7" spans="1:16" ht="18" customHeight="1">
      <c r="A7" s="171" t="s">
        <v>24</v>
      </c>
      <c r="B7" s="172"/>
      <c r="C7" s="25" t="s">
        <v>14</v>
      </c>
      <c r="D7" s="25" t="s">
        <v>15</v>
      </c>
      <c r="E7" s="25" t="s">
        <v>16</v>
      </c>
      <c r="F7" s="25" t="s">
        <v>17</v>
      </c>
      <c r="G7" s="25" t="s">
        <v>18</v>
      </c>
      <c r="H7" s="25" t="s">
        <v>22</v>
      </c>
      <c r="I7" s="25" t="s">
        <v>23</v>
      </c>
      <c r="J7" s="16"/>
      <c r="K7" s="20" t="s">
        <v>5</v>
      </c>
      <c r="L7" s="21"/>
      <c r="M7" s="19"/>
      <c r="N7" s="19">
        <f>ROUNDUP(40/39*$N$4*4,0)/4*-1</f>
        <v>0</v>
      </c>
    </row>
    <row r="8" spans="1:16" ht="18" customHeight="1">
      <c r="A8" s="173"/>
      <c r="B8" s="174"/>
      <c r="C8" s="13">
        <f>Juli!C8</f>
        <v>0</v>
      </c>
      <c r="D8" s="13">
        <f>Juli!D8</f>
        <v>0</v>
      </c>
      <c r="E8" s="13">
        <f>Juli!E8</f>
        <v>0</v>
      </c>
      <c r="F8" s="13">
        <f>Juli!F8</f>
        <v>0</v>
      </c>
      <c r="G8" s="13">
        <f>Juli!G8</f>
        <v>0</v>
      </c>
      <c r="H8" s="13">
        <f>Juli!H8</f>
        <v>0</v>
      </c>
      <c r="I8" s="13">
        <f>Juli!I8</f>
        <v>0</v>
      </c>
      <c r="J8" s="16"/>
      <c r="K8" s="16"/>
      <c r="L8" s="26"/>
      <c r="M8" s="26"/>
      <c r="N8" s="26"/>
    </row>
    <row r="9" spans="1:16" ht="15" hidden="1">
      <c r="A9" s="2" t="s">
        <v>19</v>
      </c>
      <c r="B9" s="3"/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3">
        <v>1</v>
      </c>
      <c r="L9" s="22"/>
      <c r="M9" s="22"/>
      <c r="N9" s="22"/>
    </row>
    <row r="10" spans="1:16" ht="15" hidden="1">
      <c r="A10" s="5"/>
      <c r="B10" s="4"/>
      <c r="C10" s="3">
        <f>IF(ISBLANK(C8)=FALSE,1,0)</f>
        <v>1</v>
      </c>
      <c r="D10" s="3">
        <f>IF(ISBLANK(D8)=FALSE,1,0)</f>
        <v>1</v>
      </c>
      <c r="E10" s="3">
        <f>IF(ISBLANK(E8)=FALSE,1,0)</f>
        <v>1</v>
      </c>
      <c r="F10" s="3">
        <f>IF(ISBLANK(F8)=FALSE,1,0)</f>
        <v>1</v>
      </c>
      <c r="G10" s="3">
        <f>IF(ISBLANK(G8)=FALSE,1,0)</f>
        <v>1</v>
      </c>
      <c r="H10" s="4">
        <v>0</v>
      </c>
      <c r="I10" s="4">
        <v>0</v>
      </c>
      <c r="K10" s="27"/>
      <c r="L10" s="27"/>
      <c r="M10" s="27"/>
    </row>
    <row r="11" spans="1:16" ht="15.75" thickBot="1">
      <c r="A11" s="5"/>
      <c r="B11" s="4"/>
      <c r="C11" s="3"/>
      <c r="D11" s="3"/>
      <c r="E11" s="3"/>
      <c r="F11" s="3"/>
      <c r="G11" s="3"/>
      <c r="H11" s="4"/>
      <c r="K11" s="27"/>
      <c r="L11" s="27"/>
      <c r="M11" s="27"/>
    </row>
    <row r="12" spans="1:16" s="29" customFormat="1" ht="17.100000000000001" customHeight="1">
      <c r="A12" s="132" t="s">
        <v>4</v>
      </c>
      <c r="B12" s="28"/>
      <c r="C12" s="132" t="s">
        <v>25</v>
      </c>
      <c r="D12" s="136"/>
      <c r="E12" s="137"/>
      <c r="F12" s="132" t="s">
        <v>26</v>
      </c>
      <c r="G12" s="136"/>
      <c r="H12" s="136"/>
      <c r="I12" s="134" t="s">
        <v>27</v>
      </c>
      <c r="J12" s="149" t="s">
        <v>39</v>
      </c>
      <c r="K12" s="139" t="s">
        <v>28</v>
      </c>
      <c r="L12" s="132" t="s">
        <v>2</v>
      </c>
      <c r="M12" s="136"/>
      <c r="N12" s="137"/>
    </row>
    <row r="13" spans="1:16" s="29" customFormat="1" ht="17.100000000000001" customHeight="1">
      <c r="A13" s="133"/>
      <c r="B13" s="30"/>
      <c r="C13" s="31" t="s">
        <v>10</v>
      </c>
      <c r="D13" s="32" t="s">
        <v>12</v>
      </c>
      <c r="E13" s="32" t="s">
        <v>11</v>
      </c>
      <c r="F13" s="31" t="s">
        <v>10</v>
      </c>
      <c r="G13" s="32" t="s">
        <v>12</v>
      </c>
      <c r="H13" s="32" t="s">
        <v>11</v>
      </c>
      <c r="I13" s="135"/>
      <c r="J13" s="150"/>
      <c r="K13" s="140"/>
      <c r="L13" s="133"/>
      <c r="M13" s="144"/>
      <c r="N13" s="145"/>
    </row>
    <row r="14" spans="1:16" s="38" customFormat="1" ht="12.75" customHeight="1">
      <c r="A14" s="33">
        <v>42744</v>
      </c>
      <c r="B14" s="34">
        <v>0.16666666666666666</v>
      </c>
      <c r="C14" s="105">
        <v>0.33333333333333331</v>
      </c>
      <c r="D14" s="106">
        <v>0.5</v>
      </c>
      <c r="E14" s="107">
        <v>1.0416666666666666E-2</v>
      </c>
      <c r="F14" s="114">
        <v>0.5625</v>
      </c>
      <c r="G14" s="115">
        <v>0.64583333333333337</v>
      </c>
      <c r="H14" s="116"/>
      <c r="I14" s="35"/>
      <c r="J14" s="36"/>
      <c r="K14" s="37">
        <v>1.75</v>
      </c>
      <c r="L14" s="123" t="s">
        <v>13</v>
      </c>
      <c r="M14" s="124"/>
      <c r="N14" s="125"/>
    </row>
    <row r="15" spans="1:16" s="38" customFormat="1" ht="12.75">
      <c r="A15" s="39">
        <v>42746</v>
      </c>
      <c r="B15" s="40">
        <v>0.16666666666666666</v>
      </c>
      <c r="C15" s="108"/>
      <c r="D15" s="109"/>
      <c r="E15" s="110"/>
      <c r="F15" s="117"/>
      <c r="G15" s="118"/>
      <c r="H15" s="119"/>
      <c r="I15" s="41" t="s">
        <v>0</v>
      </c>
      <c r="J15" s="42"/>
      <c r="K15" s="43">
        <v>0</v>
      </c>
      <c r="L15" s="126"/>
      <c r="M15" s="127"/>
      <c r="N15" s="128"/>
    </row>
    <row r="16" spans="1:16" s="38" customFormat="1" ht="12.75">
      <c r="A16" s="44">
        <v>42748</v>
      </c>
      <c r="B16" s="45">
        <v>0.16666666666666666</v>
      </c>
      <c r="C16" s="111">
        <v>0.33333333333333331</v>
      </c>
      <c r="D16" s="112">
        <v>0.41666666666666669</v>
      </c>
      <c r="E16" s="113"/>
      <c r="F16" s="120"/>
      <c r="G16" s="121"/>
      <c r="H16" s="122"/>
      <c r="I16" s="46"/>
      <c r="J16" s="47"/>
      <c r="K16" s="48">
        <v>-2</v>
      </c>
      <c r="L16" s="129"/>
      <c r="M16" s="130"/>
      <c r="N16" s="131"/>
    </row>
    <row r="17" spans="1:14" s="38" customFormat="1" ht="12.75">
      <c r="A17" s="49"/>
      <c r="B17" s="50"/>
      <c r="C17" s="51"/>
      <c r="D17" s="52"/>
      <c r="E17" s="53"/>
      <c r="F17" s="54"/>
      <c r="G17" s="50"/>
      <c r="H17" s="50"/>
      <c r="I17" s="55"/>
      <c r="J17" s="56"/>
      <c r="K17" s="57"/>
      <c r="L17" s="151"/>
      <c r="M17" s="152"/>
      <c r="N17" s="153"/>
    </row>
    <row r="18" spans="1:14" s="38" customFormat="1" ht="21.95" customHeight="1" thickBot="1">
      <c r="A18" s="58" t="s">
        <v>30</v>
      </c>
      <c r="B18" s="59"/>
      <c r="C18" s="60"/>
      <c r="D18" s="61"/>
      <c r="E18" s="62"/>
      <c r="F18" s="63"/>
      <c r="G18" s="59"/>
      <c r="H18" s="59"/>
      <c r="I18" s="64"/>
      <c r="J18" s="65"/>
      <c r="K18" s="66">
        <f ca="1">Juli!K53</f>
        <v>0</v>
      </c>
      <c r="L18" s="154"/>
      <c r="M18" s="155"/>
      <c r="N18" s="156"/>
    </row>
    <row r="19" spans="1:14" s="16" customFormat="1" ht="21.95" customHeight="1" thickBot="1">
      <c r="A19" s="67">
        <f>DATE(YEAR(Januar!A19),8,1)</f>
        <v>45505</v>
      </c>
      <c r="B19" s="68">
        <f>HLOOKUP(WEEKDAY($A19,1),$C$6:$I$8,3,FALSE)</f>
        <v>0</v>
      </c>
      <c r="C19" s="99"/>
      <c r="D19" s="100"/>
      <c r="E19" s="101"/>
      <c r="F19" s="102"/>
      <c r="G19" s="103"/>
      <c r="H19" s="104"/>
      <c r="I19" s="8"/>
      <c r="J19" s="9"/>
      <c r="K19" s="69">
        <f t="shared" ref="K19:K29" ca="1" si="0">IF(A19&gt;TODAY(),0,IF(AND(I19="",J19=""),((D19-C19-E19)+(G19-F19-H19))*24-(B19*24),0))</f>
        <v>0</v>
      </c>
      <c r="L19" s="157"/>
      <c r="M19" s="158"/>
      <c r="N19" s="159"/>
    </row>
    <row r="20" spans="1:14" s="16" customFormat="1" ht="21.95" customHeight="1" thickBot="1">
      <c r="A20" s="70">
        <f>A19+1</f>
        <v>45506</v>
      </c>
      <c r="B20" s="71">
        <f t="shared" ref="B20:B46" si="1">HLOOKUP(WEEKDAY($A20,1),$C$6:$I$8,3,FALSE)</f>
        <v>0</v>
      </c>
      <c r="C20" s="99"/>
      <c r="D20" s="100"/>
      <c r="E20" s="101"/>
      <c r="F20" s="102"/>
      <c r="G20" s="103"/>
      <c r="H20" s="104"/>
      <c r="I20" s="1"/>
      <c r="J20" s="6"/>
      <c r="K20" s="69">
        <f t="shared" ca="1" si="0"/>
        <v>0</v>
      </c>
      <c r="L20" s="160"/>
      <c r="M20" s="161"/>
      <c r="N20" s="162"/>
    </row>
    <row r="21" spans="1:14" s="16" customFormat="1" ht="21.95" customHeight="1" thickBot="1">
      <c r="A21" s="70">
        <f>A20+1</f>
        <v>45507</v>
      </c>
      <c r="B21" s="71">
        <f t="shared" si="1"/>
        <v>0</v>
      </c>
      <c r="C21" s="99"/>
      <c r="D21" s="100"/>
      <c r="E21" s="101"/>
      <c r="F21" s="102"/>
      <c r="G21" s="103"/>
      <c r="H21" s="104"/>
      <c r="I21" s="1"/>
      <c r="J21" s="6"/>
      <c r="K21" s="69">
        <f t="shared" ca="1" si="0"/>
        <v>0</v>
      </c>
      <c r="L21" s="160"/>
      <c r="M21" s="161"/>
      <c r="N21" s="162"/>
    </row>
    <row r="22" spans="1:14" s="16" customFormat="1" ht="21.95" customHeight="1" thickBot="1">
      <c r="A22" s="70">
        <f>A21+1</f>
        <v>45508</v>
      </c>
      <c r="B22" s="71">
        <f t="shared" si="1"/>
        <v>0</v>
      </c>
      <c r="C22" s="99"/>
      <c r="D22" s="100"/>
      <c r="E22" s="101"/>
      <c r="F22" s="102"/>
      <c r="G22" s="103"/>
      <c r="H22" s="104"/>
      <c r="I22" s="1"/>
      <c r="J22" s="6"/>
      <c r="K22" s="69">
        <f t="shared" ca="1" si="0"/>
        <v>0</v>
      </c>
      <c r="L22" s="160"/>
      <c r="M22" s="161"/>
      <c r="N22" s="162"/>
    </row>
    <row r="23" spans="1:14" s="16" customFormat="1" ht="21.95" customHeight="1" thickBot="1">
      <c r="A23" s="70">
        <f>A22+1</f>
        <v>45509</v>
      </c>
      <c r="B23" s="71">
        <f t="shared" si="1"/>
        <v>0</v>
      </c>
      <c r="C23" s="99"/>
      <c r="D23" s="100"/>
      <c r="E23" s="101"/>
      <c r="F23" s="102"/>
      <c r="G23" s="103"/>
      <c r="H23" s="104"/>
      <c r="I23" s="1"/>
      <c r="J23" s="6"/>
      <c r="K23" s="69">
        <f t="shared" ca="1" si="0"/>
        <v>0</v>
      </c>
      <c r="L23" s="160"/>
      <c r="M23" s="161"/>
      <c r="N23" s="162"/>
    </row>
    <row r="24" spans="1:14" s="16" customFormat="1" ht="21.95" customHeight="1" thickBot="1">
      <c r="A24" s="70">
        <f t="shared" ref="A24:A46" si="2">A23+1</f>
        <v>45510</v>
      </c>
      <c r="B24" s="71">
        <f t="shared" si="1"/>
        <v>0</v>
      </c>
      <c r="C24" s="99"/>
      <c r="D24" s="100"/>
      <c r="E24" s="101"/>
      <c r="F24" s="102"/>
      <c r="G24" s="103"/>
      <c r="H24" s="104"/>
      <c r="I24" s="1"/>
      <c r="J24" s="6"/>
      <c r="K24" s="69">
        <f t="shared" ca="1" si="0"/>
        <v>0</v>
      </c>
      <c r="L24" s="160"/>
      <c r="M24" s="161"/>
      <c r="N24" s="162"/>
    </row>
    <row r="25" spans="1:14" s="16" customFormat="1" ht="21.95" customHeight="1" thickBot="1">
      <c r="A25" s="70">
        <f t="shared" si="2"/>
        <v>45511</v>
      </c>
      <c r="B25" s="71">
        <f t="shared" si="1"/>
        <v>0</v>
      </c>
      <c r="C25" s="99"/>
      <c r="D25" s="100"/>
      <c r="E25" s="101"/>
      <c r="F25" s="102"/>
      <c r="G25" s="103"/>
      <c r="H25" s="104"/>
      <c r="I25" s="1"/>
      <c r="J25" s="6"/>
      <c r="K25" s="69">
        <f t="shared" ca="1" si="0"/>
        <v>0</v>
      </c>
      <c r="L25" s="160"/>
      <c r="M25" s="161"/>
      <c r="N25" s="162"/>
    </row>
    <row r="26" spans="1:14" s="16" customFormat="1" ht="21.95" customHeight="1" thickBot="1">
      <c r="A26" s="70">
        <f t="shared" si="2"/>
        <v>45512</v>
      </c>
      <c r="B26" s="71">
        <f t="shared" si="1"/>
        <v>0</v>
      </c>
      <c r="C26" s="99"/>
      <c r="D26" s="100"/>
      <c r="E26" s="101"/>
      <c r="F26" s="102"/>
      <c r="G26" s="103"/>
      <c r="H26" s="104"/>
      <c r="I26" s="1"/>
      <c r="J26" s="6"/>
      <c r="K26" s="69">
        <f t="shared" ca="1" si="0"/>
        <v>0</v>
      </c>
      <c r="L26" s="160"/>
      <c r="M26" s="161"/>
      <c r="N26" s="162"/>
    </row>
    <row r="27" spans="1:14" s="16" customFormat="1" ht="21.95" customHeight="1" thickBot="1">
      <c r="A27" s="70">
        <f t="shared" si="2"/>
        <v>45513</v>
      </c>
      <c r="B27" s="71">
        <f t="shared" si="1"/>
        <v>0</v>
      </c>
      <c r="C27" s="99"/>
      <c r="D27" s="100"/>
      <c r="E27" s="101"/>
      <c r="F27" s="102"/>
      <c r="G27" s="103"/>
      <c r="H27" s="104"/>
      <c r="I27" s="1"/>
      <c r="J27" s="6"/>
      <c r="K27" s="69">
        <f t="shared" ca="1" si="0"/>
        <v>0</v>
      </c>
      <c r="L27" s="160"/>
      <c r="M27" s="161"/>
      <c r="N27" s="162"/>
    </row>
    <row r="28" spans="1:14" s="16" customFormat="1" ht="21.95" customHeight="1" thickBot="1">
      <c r="A28" s="70">
        <f t="shared" si="2"/>
        <v>45514</v>
      </c>
      <c r="B28" s="71">
        <f t="shared" si="1"/>
        <v>0</v>
      </c>
      <c r="C28" s="99"/>
      <c r="D28" s="100"/>
      <c r="E28" s="101"/>
      <c r="F28" s="102"/>
      <c r="G28" s="103"/>
      <c r="H28" s="104"/>
      <c r="I28" s="1"/>
      <c r="J28" s="6"/>
      <c r="K28" s="69">
        <f t="shared" ca="1" si="0"/>
        <v>0</v>
      </c>
      <c r="L28" s="160"/>
      <c r="M28" s="161"/>
      <c r="N28" s="162"/>
    </row>
    <row r="29" spans="1:14" s="16" customFormat="1" ht="21.95" customHeight="1" thickBot="1">
      <c r="A29" s="70">
        <f t="shared" si="2"/>
        <v>45515</v>
      </c>
      <c r="B29" s="71">
        <f t="shared" si="1"/>
        <v>0</v>
      </c>
      <c r="C29" s="99"/>
      <c r="D29" s="100"/>
      <c r="E29" s="101"/>
      <c r="F29" s="102"/>
      <c r="G29" s="103"/>
      <c r="H29" s="104"/>
      <c r="I29" s="1"/>
      <c r="J29" s="6"/>
      <c r="K29" s="69">
        <f t="shared" ca="1" si="0"/>
        <v>0</v>
      </c>
      <c r="L29" s="160"/>
      <c r="M29" s="161"/>
      <c r="N29" s="162"/>
    </row>
    <row r="30" spans="1:14" s="16" customFormat="1" ht="21.95" customHeight="1" thickBot="1">
      <c r="A30" s="70">
        <f t="shared" si="2"/>
        <v>45516</v>
      </c>
      <c r="B30" s="71">
        <f t="shared" si="1"/>
        <v>0</v>
      </c>
      <c r="C30" s="99"/>
      <c r="D30" s="100"/>
      <c r="E30" s="101"/>
      <c r="F30" s="102"/>
      <c r="G30" s="103"/>
      <c r="H30" s="104"/>
      <c r="I30" s="1"/>
      <c r="J30" s="6"/>
      <c r="K30" s="69">
        <f ca="1">IF(A30&gt;TODAY(),0,IF(AND(I30="",J30=""),((D30-C30-E30)+(G30-F30-H30))*24-(B30*24),0))</f>
        <v>0</v>
      </c>
      <c r="L30" s="160"/>
      <c r="M30" s="161"/>
      <c r="N30" s="162"/>
    </row>
    <row r="31" spans="1:14" s="16" customFormat="1" ht="21.95" customHeight="1" thickBot="1">
      <c r="A31" s="70">
        <f t="shared" si="2"/>
        <v>45517</v>
      </c>
      <c r="B31" s="71">
        <f t="shared" si="1"/>
        <v>0</v>
      </c>
      <c r="C31" s="99"/>
      <c r="D31" s="100"/>
      <c r="E31" s="101"/>
      <c r="F31" s="102"/>
      <c r="G31" s="103"/>
      <c r="H31" s="104"/>
      <c r="I31" s="1"/>
      <c r="J31" s="6"/>
      <c r="K31" s="69">
        <f t="shared" ref="K31:K46" ca="1" si="3">IF(A31&gt;TODAY(),0,IF(AND(I31="",J31=""),((D31-C31-E31)+(G31-F31-H31))*24-(B31*24),0))</f>
        <v>0</v>
      </c>
      <c r="L31" s="160"/>
      <c r="M31" s="161"/>
      <c r="N31" s="162"/>
    </row>
    <row r="32" spans="1:14" s="16" customFormat="1" ht="21.95" customHeight="1" thickBot="1">
      <c r="A32" s="70">
        <f t="shared" si="2"/>
        <v>45518</v>
      </c>
      <c r="B32" s="71">
        <f t="shared" si="1"/>
        <v>0</v>
      </c>
      <c r="C32" s="99"/>
      <c r="D32" s="100"/>
      <c r="E32" s="101"/>
      <c r="F32" s="102"/>
      <c r="G32" s="103"/>
      <c r="H32" s="104"/>
      <c r="I32" s="1"/>
      <c r="J32" s="6"/>
      <c r="K32" s="69">
        <f t="shared" ca="1" si="3"/>
        <v>0</v>
      </c>
      <c r="L32" s="160"/>
      <c r="M32" s="161"/>
      <c r="N32" s="162"/>
    </row>
    <row r="33" spans="1:14" s="16" customFormat="1" ht="21.95" customHeight="1" thickBot="1">
      <c r="A33" s="70">
        <f t="shared" si="2"/>
        <v>45519</v>
      </c>
      <c r="B33" s="71">
        <f t="shared" si="1"/>
        <v>0</v>
      </c>
      <c r="C33" s="99"/>
      <c r="D33" s="100"/>
      <c r="E33" s="101"/>
      <c r="F33" s="102"/>
      <c r="G33" s="103"/>
      <c r="H33" s="104"/>
      <c r="I33" s="1"/>
      <c r="J33" s="6"/>
      <c r="K33" s="69">
        <f t="shared" ca="1" si="3"/>
        <v>0</v>
      </c>
      <c r="L33" s="160"/>
      <c r="M33" s="161"/>
      <c r="N33" s="162"/>
    </row>
    <row r="34" spans="1:14" s="16" customFormat="1" ht="21.95" customHeight="1" thickBot="1">
      <c r="A34" s="70">
        <f t="shared" si="2"/>
        <v>45520</v>
      </c>
      <c r="B34" s="71">
        <f t="shared" si="1"/>
        <v>0</v>
      </c>
      <c r="C34" s="99"/>
      <c r="D34" s="100"/>
      <c r="E34" s="101"/>
      <c r="F34" s="102"/>
      <c r="G34" s="103"/>
      <c r="H34" s="104"/>
      <c r="I34" s="1"/>
      <c r="J34" s="6"/>
      <c r="K34" s="69">
        <f t="shared" ca="1" si="3"/>
        <v>0</v>
      </c>
      <c r="L34" s="160"/>
      <c r="M34" s="161"/>
      <c r="N34" s="162"/>
    </row>
    <row r="35" spans="1:14" s="16" customFormat="1" ht="21.95" customHeight="1" thickBot="1">
      <c r="A35" s="70">
        <f t="shared" si="2"/>
        <v>45521</v>
      </c>
      <c r="B35" s="71">
        <f t="shared" si="1"/>
        <v>0</v>
      </c>
      <c r="C35" s="99"/>
      <c r="D35" s="100"/>
      <c r="E35" s="101"/>
      <c r="F35" s="102"/>
      <c r="G35" s="103"/>
      <c r="H35" s="104"/>
      <c r="I35" s="1"/>
      <c r="J35" s="6"/>
      <c r="K35" s="69">
        <f t="shared" ca="1" si="3"/>
        <v>0</v>
      </c>
      <c r="L35" s="160"/>
      <c r="M35" s="161"/>
      <c r="N35" s="162"/>
    </row>
    <row r="36" spans="1:14" s="16" customFormat="1" ht="21.95" customHeight="1" thickBot="1">
      <c r="A36" s="70">
        <f t="shared" si="2"/>
        <v>45522</v>
      </c>
      <c r="B36" s="71">
        <f t="shared" si="1"/>
        <v>0</v>
      </c>
      <c r="C36" s="99"/>
      <c r="D36" s="100"/>
      <c r="E36" s="101"/>
      <c r="F36" s="102"/>
      <c r="G36" s="103"/>
      <c r="H36" s="104"/>
      <c r="I36" s="1"/>
      <c r="J36" s="6"/>
      <c r="K36" s="69">
        <f t="shared" ca="1" si="3"/>
        <v>0</v>
      </c>
      <c r="L36" s="160"/>
      <c r="M36" s="161"/>
      <c r="N36" s="162"/>
    </row>
    <row r="37" spans="1:14" s="16" customFormat="1" ht="21.95" customHeight="1" thickBot="1">
      <c r="A37" s="70">
        <f t="shared" si="2"/>
        <v>45523</v>
      </c>
      <c r="B37" s="71">
        <f t="shared" si="1"/>
        <v>0</v>
      </c>
      <c r="C37" s="99"/>
      <c r="D37" s="100"/>
      <c r="E37" s="101"/>
      <c r="F37" s="102"/>
      <c r="G37" s="103"/>
      <c r="H37" s="104"/>
      <c r="I37" s="1"/>
      <c r="J37" s="6"/>
      <c r="K37" s="69">
        <f t="shared" ca="1" si="3"/>
        <v>0</v>
      </c>
      <c r="L37" s="160"/>
      <c r="M37" s="161"/>
      <c r="N37" s="162"/>
    </row>
    <row r="38" spans="1:14" s="16" customFormat="1" ht="21.95" customHeight="1" thickBot="1">
      <c r="A38" s="70">
        <f t="shared" si="2"/>
        <v>45524</v>
      </c>
      <c r="B38" s="71">
        <f t="shared" si="1"/>
        <v>0</v>
      </c>
      <c r="C38" s="99"/>
      <c r="D38" s="100"/>
      <c r="E38" s="101"/>
      <c r="F38" s="102"/>
      <c r="G38" s="103"/>
      <c r="H38" s="104"/>
      <c r="I38" s="1"/>
      <c r="J38" s="6"/>
      <c r="K38" s="69">
        <f t="shared" ca="1" si="3"/>
        <v>0</v>
      </c>
      <c r="L38" s="160"/>
      <c r="M38" s="161"/>
      <c r="N38" s="162"/>
    </row>
    <row r="39" spans="1:14" s="16" customFormat="1" ht="21.95" customHeight="1" thickBot="1">
      <c r="A39" s="70">
        <f t="shared" si="2"/>
        <v>45525</v>
      </c>
      <c r="B39" s="71">
        <f t="shared" si="1"/>
        <v>0</v>
      </c>
      <c r="C39" s="99"/>
      <c r="D39" s="100"/>
      <c r="E39" s="101"/>
      <c r="F39" s="102"/>
      <c r="G39" s="103"/>
      <c r="H39" s="104"/>
      <c r="I39" s="1"/>
      <c r="J39" s="6"/>
      <c r="K39" s="69">
        <f t="shared" ca="1" si="3"/>
        <v>0</v>
      </c>
      <c r="L39" s="160"/>
      <c r="M39" s="161"/>
      <c r="N39" s="162"/>
    </row>
    <row r="40" spans="1:14" s="16" customFormat="1" ht="21.95" customHeight="1" thickBot="1">
      <c r="A40" s="70">
        <f t="shared" si="2"/>
        <v>45526</v>
      </c>
      <c r="B40" s="71">
        <f t="shared" si="1"/>
        <v>0</v>
      </c>
      <c r="C40" s="99"/>
      <c r="D40" s="100"/>
      <c r="E40" s="101"/>
      <c r="F40" s="102"/>
      <c r="G40" s="103"/>
      <c r="H40" s="104"/>
      <c r="I40" s="1"/>
      <c r="J40" s="6"/>
      <c r="K40" s="69">
        <f t="shared" ca="1" si="3"/>
        <v>0</v>
      </c>
      <c r="L40" s="160"/>
      <c r="M40" s="161"/>
      <c r="N40" s="162"/>
    </row>
    <row r="41" spans="1:14" s="16" customFormat="1" ht="21.95" customHeight="1" thickBot="1">
      <c r="A41" s="70">
        <f t="shared" si="2"/>
        <v>45527</v>
      </c>
      <c r="B41" s="71">
        <f t="shared" si="1"/>
        <v>0</v>
      </c>
      <c r="C41" s="99"/>
      <c r="D41" s="100"/>
      <c r="E41" s="101"/>
      <c r="F41" s="102"/>
      <c r="G41" s="103"/>
      <c r="H41" s="104"/>
      <c r="I41" s="1"/>
      <c r="J41" s="6"/>
      <c r="K41" s="69">
        <f t="shared" ca="1" si="3"/>
        <v>0</v>
      </c>
      <c r="L41" s="160"/>
      <c r="M41" s="161"/>
      <c r="N41" s="162"/>
    </row>
    <row r="42" spans="1:14" s="16" customFormat="1" ht="21.95" customHeight="1" thickBot="1">
      <c r="A42" s="70">
        <f t="shared" si="2"/>
        <v>45528</v>
      </c>
      <c r="B42" s="71">
        <f t="shared" si="1"/>
        <v>0</v>
      </c>
      <c r="C42" s="99"/>
      <c r="D42" s="100"/>
      <c r="E42" s="101"/>
      <c r="F42" s="102"/>
      <c r="G42" s="103"/>
      <c r="H42" s="104"/>
      <c r="I42" s="1"/>
      <c r="J42" s="6"/>
      <c r="K42" s="69">
        <f ca="1">IF(A42&gt;TODAY(),0,IF(AND(I42="",J42=""),((D42-C42-E42)+(G42-F42-H42))*24-(B42*24),0))</f>
        <v>0</v>
      </c>
      <c r="L42" s="160"/>
      <c r="M42" s="161"/>
      <c r="N42" s="162"/>
    </row>
    <row r="43" spans="1:14" s="16" customFormat="1" ht="21.95" customHeight="1" thickBot="1">
      <c r="A43" s="70">
        <f t="shared" si="2"/>
        <v>45529</v>
      </c>
      <c r="B43" s="71">
        <f t="shared" si="1"/>
        <v>0</v>
      </c>
      <c r="C43" s="99"/>
      <c r="D43" s="100"/>
      <c r="E43" s="101"/>
      <c r="F43" s="102"/>
      <c r="G43" s="103"/>
      <c r="H43" s="104"/>
      <c r="I43" s="1"/>
      <c r="J43" s="6"/>
      <c r="K43" s="69">
        <f t="shared" ca="1" si="3"/>
        <v>0</v>
      </c>
      <c r="L43" s="160"/>
      <c r="M43" s="161"/>
      <c r="N43" s="162"/>
    </row>
    <row r="44" spans="1:14" s="16" customFormat="1" ht="21.95" customHeight="1" thickBot="1">
      <c r="A44" s="70">
        <f t="shared" si="2"/>
        <v>45530</v>
      </c>
      <c r="B44" s="71">
        <f t="shared" si="1"/>
        <v>0</v>
      </c>
      <c r="C44" s="99"/>
      <c r="D44" s="100"/>
      <c r="E44" s="101"/>
      <c r="F44" s="102"/>
      <c r="G44" s="103"/>
      <c r="H44" s="104"/>
      <c r="I44" s="1"/>
      <c r="J44" s="6"/>
      <c r="K44" s="69">
        <f t="shared" ca="1" si="3"/>
        <v>0</v>
      </c>
      <c r="L44" s="160"/>
      <c r="M44" s="161"/>
      <c r="N44" s="162"/>
    </row>
    <row r="45" spans="1:14" s="16" customFormat="1" ht="21.95" customHeight="1" thickBot="1">
      <c r="A45" s="70">
        <f t="shared" si="2"/>
        <v>45531</v>
      </c>
      <c r="B45" s="71">
        <f t="shared" si="1"/>
        <v>0</v>
      </c>
      <c r="C45" s="99"/>
      <c r="D45" s="100"/>
      <c r="E45" s="101"/>
      <c r="F45" s="102"/>
      <c r="G45" s="103"/>
      <c r="H45" s="104"/>
      <c r="I45" s="1"/>
      <c r="J45" s="6"/>
      <c r="K45" s="69">
        <f t="shared" ca="1" si="3"/>
        <v>0</v>
      </c>
      <c r="L45" s="160"/>
      <c r="M45" s="161"/>
      <c r="N45" s="162"/>
    </row>
    <row r="46" spans="1:14" s="16" customFormat="1" ht="21.95" customHeight="1" thickBot="1">
      <c r="A46" s="70">
        <f t="shared" si="2"/>
        <v>45532</v>
      </c>
      <c r="B46" s="71">
        <f t="shared" si="1"/>
        <v>0</v>
      </c>
      <c r="C46" s="99"/>
      <c r="D46" s="100"/>
      <c r="E46" s="101"/>
      <c r="F46" s="102"/>
      <c r="G46" s="103"/>
      <c r="H46" s="104"/>
      <c r="I46" s="1"/>
      <c r="J46" s="6"/>
      <c r="K46" s="69">
        <f t="shared" ca="1" si="3"/>
        <v>0</v>
      </c>
      <c r="L46" s="160"/>
      <c r="M46" s="161"/>
      <c r="N46" s="162"/>
    </row>
    <row r="47" spans="1:14" s="16" customFormat="1" ht="21.95" customHeight="1" thickBot="1">
      <c r="A47" s="70">
        <f>IF(A46="","",IF(MONTH(A46+1)&gt;MONTH(A46),"",(A46+1)))</f>
        <v>45533</v>
      </c>
      <c r="B47" s="81">
        <f>IF(A47="","",HLOOKUP(WEEKDAY($A47,1),$C$6:$I$8,3,FALSE))</f>
        <v>0</v>
      </c>
      <c r="C47" s="99"/>
      <c r="D47" s="100"/>
      <c r="E47" s="101"/>
      <c r="F47" s="102"/>
      <c r="G47" s="103"/>
      <c r="H47" s="104"/>
      <c r="I47" s="1"/>
      <c r="J47" s="6"/>
      <c r="K47" s="69">
        <f ca="1">IF(A47="","",IF(A47&gt;TODAY(),0,IF(AND(I47="",J47=""),((D47-C47-E47)+(G47-F47-H47))*24-(B47*24),0)))</f>
        <v>0</v>
      </c>
      <c r="L47" s="160"/>
      <c r="M47" s="161"/>
      <c r="N47" s="162"/>
    </row>
    <row r="48" spans="1:14" s="16" customFormat="1" ht="21.95" customHeight="1" thickBot="1">
      <c r="A48" s="70">
        <f t="shared" ref="A48:A49" si="4">IF(A47="","",IF(MONTH(A47+1)&gt;MONTH(A47),"",(A47+1)))</f>
        <v>45534</v>
      </c>
      <c r="B48" s="81">
        <f>IF(A48="","",HLOOKUP(WEEKDAY($A48,1),$C$6:$I$8,3,FALSE))</f>
        <v>0</v>
      </c>
      <c r="C48" s="99"/>
      <c r="D48" s="100"/>
      <c r="E48" s="101"/>
      <c r="F48" s="102"/>
      <c r="G48" s="103"/>
      <c r="H48" s="104"/>
      <c r="I48" s="1"/>
      <c r="J48" s="6"/>
      <c r="K48" s="69">
        <f ca="1">IF(A48="","",IF(A48&gt;TODAY(),0,IF(AND(I48="",J48=""),((D48-C48-E48)+(G48-F48-H48))*24-(B48*24),0)))</f>
        <v>0</v>
      </c>
      <c r="L48" s="160"/>
      <c r="M48" s="161"/>
      <c r="N48" s="162"/>
    </row>
    <row r="49" spans="1:14" s="16" customFormat="1" ht="21.95" customHeight="1" thickBot="1">
      <c r="A49" s="70">
        <f t="shared" si="4"/>
        <v>45535</v>
      </c>
      <c r="B49" s="82">
        <f>IF(A49="","",HLOOKUP(WEEKDAY($A49,1),$C$6:$I$8,3,FALSE))</f>
        <v>0</v>
      </c>
      <c r="C49" s="99"/>
      <c r="D49" s="100"/>
      <c r="E49" s="101"/>
      <c r="F49" s="102"/>
      <c r="G49" s="103"/>
      <c r="H49" s="104"/>
      <c r="I49" s="10"/>
      <c r="J49" s="11"/>
      <c r="K49" s="69">
        <f ca="1">IF(A49="","",IF(A49&gt;TODAY(),0,IF(AND(I49="",J49=""),((D49-C49-E49)+(G49-F49-H49))*24-(B49*24),0)))</f>
        <v>0</v>
      </c>
      <c r="L49" s="178"/>
      <c r="M49" s="179"/>
      <c r="N49" s="180"/>
    </row>
    <row r="50" spans="1:14" s="16" customFormat="1" ht="21" customHeight="1" thickBot="1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81"/>
      <c r="M50" s="181"/>
      <c r="N50" s="182"/>
    </row>
    <row r="51" spans="1:14" s="80" customFormat="1" ht="21.95" customHeight="1" thickBot="1">
      <c r="A51" s="76" t="s">
        <v>7</v>
      </c>
      <c r="B51" s="77"/>
      <c r="C51" s="78"/>
      <c r="D51" s="78"/>
      <c r="E51" s="77"/>
      <c r="F51" s="78"/>
      <c r="G51" s="78"/>
      <c r="H51" s="78"/>
      <c r="I51" s="77"/>
      <c r="J51" s="79"/>
      <c r="K51" s="87">
        <f ca="1">SUM(K19:K50)</f>
        <v>0</v>
      </c>
      <c r="L51" s="183"/>
      <c r="M51" s="184"/>
      <c r="N51" s="185"/>
    </row>
    <row r="52" spans="1:14" s="80" customFormat="1" ht="21.95" customHeight="1" thickBot="1">
      <c r="A52" s="163" t="s">
        <v>38</v>
      </c>
      <c r="B52" s="164"/>
      <c r="C52" s="164"/>
      <c r="D52" s="164"/>
      <c r="E52" s="77"/>
      <c r="F52" s="78"/>
      <c r="G52" s="78"/>
      <c r="H52" s="78"/>
      <c r="I52" s="77"/>
      <c r="J52" s="78"/>
      <c r="K52" s="88"/>
      <c r="L52" s="84"/>
      <c r="M52" s="85"/>
      <c r="N52" s="86"/>
    </row>
    <row r="53" spans="1:14" s="80" customFormat="1" ht="21.95" customHeight="1" thickBot="1">
      <c r="A53" s="89" t="s">
        <v>8</v>
      </c>
      <c r="B53" s="90"/>
      <c r="C53" s="90"/>
      <c r="D53" s="90"/>
      <c r="E53" s="90"/>
      <c r="F53" s="90"/>
      <c r="G53" s="90"/>
      <c r="H53" s="90"/>
      <c r="I53" s="90"/>
      <c r="J53" s="90"/>
      <c r="K53" s="91">
        <f ca="1">K51+K18-K52</f>
        <v>0</v>
      </c>
      <c r="L53" s="175"/>
      <c r="M53" s="176"/>
      <c r="N53" s="177"/>
    </row>
    <row r="55" spans="1:14" ht="31.5" customHeight="1">
      <c r="J55" s="165"/>
      <c r="K55" s="165"/>
      <c r="L55" s="165"/>
      <c r="M55" s="165"/>
      <c r="N55" s="165"/>
    </row>
    <row r="56" spans="1:14">
      <c r="J56" s="166" t="s">
        <v>34</v>
      </c>
      <c r="K56" s="166"/>
      <c r="L56" s="166"/>
      <c r="M56" s="166"/>
      <c r="N56" s="166"/>
    </row>
    <row r="62" spans="1:14">
      <c r="E62" s="4"/>
    </row>
    <row r="63" spans="1:14">
      <c r="E63" s="3"/>
    </row>
    <row r="64" spans="1:14">
      <c r="E64" s="3"/>
    </row>
    <row r="65" spans="5:5">
      <c r="E65" s="3"/>
    </row>
    <row r="66" spans="5:5">
      <c r="E66" s="3"/>
    </row>
    <row r="67" spans="5:5">
      <c r="E67" s="3"/>
    </row>
    <row r="68" spans="5:5">
      <c r="E68" s="4"/>
    </row>
    <row r="69" spans="5:5">
      <c r="E69" s="4"/>
    </row>
  </sheetData>
  <sheetProtection sheet="1" objects="1" scenarios="1"/>
  <mergeCells count="55">
    <mergeCell ref="A52:D52"/>
    <mergeCell ref="J55:N55"/>
    <mergeCell ref="J56:N56"/>
    <mergeCell ref="A5:B5"/>
    <mergeCell ref="C5:I5"/>
    <mergeCell ref="L20:N20"/>
    <mergeCell ref="A7:B8"/>
    <mergeCell ref="A12:A13"/>
    <mergeCell ref="C12:E12"/>
    <mergeCell ref="F12:H12"/>
    <mergeCell ref="I12:I13"/>
    <mergeCell ref="K12:K13"/>
    <mergeCell ref="L12:N13"/>
    <mergeCell ref="L14:N16"/>
    <mergeCell ref="L17:N17"/>
    <mergeCell ref="L18:N18"/>
    <mergeCell ref="K1:N1"/>
    <mergeCell ref="A3:B3"/>
    <mergeCell ref="C3:I3"/>
    <mergeCell ref="A4:B4"/>
    <mergeCell ref="C4:I4"/>
    <mergeCell ref="J12:J13"/>
    <mergeCell ref="L19:N19"/>
    <mergeCell ref="L32:N32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4:N44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51:N51"/>
    <mergeCell ref="L53:N53"/>
    <mergeCell ref="L45:N45"/>
    <mergeCell ref="L46:N46"/>
    <mergeCell ref="L47:N47"/>
    <mergeCell ref="L48:N48"/>
    <mergeCell ref="L49:N49"/>
    <mergeCell ref="L50:N50"/>
  </mergeCells>
  <conditionalFormatting sqref="A19:J19 L19 I20:J39 I40:K49 K19:K39 A20:H49">
    <cfRule type="expression" dxfId="174" priority="40">
      <formula>OR(WEEKDAY($A19)=1,WEEKDAY($A19)=7)</formula>
    </cfRule>
  </conditionalFormatting>
  <conditionalFormatting sqref="L20">
    <cfRule type="expression" dxfId="173" priority="38">
      <formula>OR(WEEKDAY($A20)=1,WEEKDAY($A20)=7)</formula>
    </cfRule>
  </conditionalFormatting>
  <conditionalFormatting sqref="L21">
    <cfRule type="expression" dxfId="172" priority="37">
      <formula>OR(WEEKDAY($A21)=1,WEEKDAY($A21)=7)</formula>
    </cfRule>
  </conditionalFormatting>
  <conditionalFormatting sqref="L22">
    <cfRule type="expression" dxfId="171" priority="36">
      <formula>OR(WEEKDAY($A22)=1,WEEKDAY($A22)=7)</formula>
    </cfRule>
  </conditionalFormatting>
  <conditionalFormatting sqref="L23">
    <cfRule type="expression" dxfId="170" priority="35">
      <formula>OR(WEEKDAY($A23)=1,WEEKDAY($A23)=7)</formula>
    </cfRule>
  </conditionalFormatting>
  <conditionalFormatting sqref="L24">
    <cfRule type="expression" dxfId="169" priority="34">
      <formula>OR(WEEKDAY($A24)=1,WEEKDAY($A24)=7)</formula>
    </cfRule>
  </conditionalFormatting>
  <conditionalFormatting sqref="L25">
    <cfRule type="expression" dxfId="168" priority="33">
      <formula>OR(WEEKDAY($A25)=1,WEEKDAY($A25)=7)</formula>
    </cfRule>
  </conditionalFormatting>
  <conditionalFormatting sqref="L26">
    <cfRule type="expression" dxfId="167" priority="32">
      <formula>OR(WEEKDAY($A26)=1,WEEKDAY($A26)=7)</formula>
    </cfRule>
  </conditionalFormatting>
  <conditionalFormatting sqref="L27">
    <cfRule type="expression" dxfId="166" priority="31">
      <formula>OR(WEEKDAY($A27)=1,WEEKDAY($A27)=7)</formula>
    </cfRule>
  </conditionalFormatting>
  <conditionalFormatting sqref="L28">
    <cfRule type="expression" dxfId="165" priority="30">
      <formula>OR(WEEKDAY($A28)=1,WEEKDAY($A28)=7)</formula>
    </cfRule>
  </conditionalFormatting>
  <conditionalFormatting sqref="L29">
    <cfRule type="expression" dxfId="164" priority="29">
      <formula>OR(WEEKDAY($A29)=1,WEEKDAY($A29)=7)</formula>
    </cfRule>
  </conditionalFormatting>
  <conditionalFormatting sqref="L30">
    <cfRule type="expression" dxfId="163" priority="28">
      <formula>OR(WEEKDAY($A30)=1,WEEKDAY($A30)=7)</formula>
    </cfRule>
  </conditionalFormatting>
  <conditionalFormatting sqref="L31">
    <cfRule type="expression" dxfId="162" priority="27">
      <formula>OR(WEEKDAY($A31)=1,WEEKDAY($A31)=7)</formula>
    </cfRule>
  </conditionalFormatting>
  <conditionalFormatting sqref="L32">
    <cfRule type="expression" dxfId="161" priority="26">
      <formula>OR(WEEKDAY($A32)=1,WEEKDAY($A32)=7)</formula>
    </cfRule>
  </conditionalFormatting>
  <conditionalFormatting sqref="L33">
    <cfRule type="expression" dxfId="160" priority="25">
      <formula>OR(WEEKDAY($A33)=1,WEEKDAY($A33)=7)</formula>
    </cfRule>
  </conditionalFormatting>
  <conditionalFormatting sqref="L34">
    <cfRule type="expression" dxfId="159" priority="24">
      <formula>OR(WEEKDAY($A34)=1,WEEKDAY($A34)=7)</formula>
    </cfRule>
  </conditionalFormatting>
  <conditionalFormatting sqref="L35">
    <cfRule type="expression" dxfId="158" priority="23">
      <formula>OR(WEEKDAY($A35)=1,WEEKDAY($A35)=7)</formula>
    </cfRule>
  </conditionalFormatting>
  <conditionalFormatting sqref="L36">
    <cfRule type="expression" dxfId="157" priority="22">
      <formula>OR(WEEKDAY($A36)=1,WEEKDAY($A36)=7)</formula>
    </cfRule>
  </conditionalFormatting>
  <conditionalFormatting sqref="L37">
    <cfRule type="expression" dxfId="156" priority="21">
      <formula>OR(WEEKDAY($A37)=1,WEEKDAY($A37)=7)</formula>
    </cfRule>
  </conditionalFormatting>
  <conditionalFormatting sqref="L38">
    <cfRule type="expression" dxfId="155" priority="20">
      <formula>OR(WEEKDAY($A38)=1,WEEKDAY($A38)=7)</formula>
    </cfRule>
  </conditionalFormatting>
  <conditionalFormatting sqref="L39">
    <cfRule type="expression" dxfId="154" priority="19">
      <formula>OR(WEEKDAY($A39)=1,WEEKDAY($A39)=7)</formula>
    </cfRule>
  </conditionalFormatting>
  <conditionalFormatting sqref="L40">
    <cfRule type="expression" dxfId="153" priority="18">
      <formula>OR(WEEKDAY($A40)=1,WEEKDAY($A40)=7)</formula>
    </cfRule>
  </conditionalFormatting>
  <conditionalFormatting sqref="L41">
    <cfRule type="expression" dxfId="152" priority="17">
      <formula>OR(WEEKDAY($A41)=1,WEEKDAY($A41)=7)</formula>
    </cfRule>
  </conditionalFormatting>
  <conditionalFormatting sqref="L42">
    <cfRule type="expression" dxfId="151" priority="16">
      <formula>OR(WEEKDAY($A42)=1,WEEKDAY($A42)=7)</formula>
    </cfRule>
  </conditionalFormatting>
  <conditionalFormatting sqref="L43">
    <cfRule type="expression" dxfId="150" priority="15">
      <formula>OR(WEEKDAY($A43)=1,WEEKDAY($A43)=7)</formula>
    </cfRule>
  </conditionalFormatting>
  <conditionalFormatting sqref="L44">
    <cfRule type="expression" dxfId="149" priority="14">
      <formula>OR(WEEKDAY($A44)=1,WEEKDAY($A44)=7)</formula>
    </cfRule>
  </conditionalFormatting>
  <conditionalFormatting sqref="L45">
    <cfRule type="expression" dxfId="148" priority="13">
      <formula>OR(WEEKDAY($A45)=1,WEEKDAY($A45)=7)</formula>
    </cfRule>
  </conditionalFormatting>
  <conditionalFormatting sqref="L46">
    <cfRule type="expression" dxfId="147" priority="12">
      <formula>OR(WEEKDAY($A46)=1,WEEKDAY($A46)=7)</formula>
    </cfRule>
  </conditionalFormatting>
  <conditionalFormatting sqref="L47">
    <cfRule type="expression" dxfId="146" priority="11">
      <formula>OR(WEEKDAY($A47)=1,WEEKDAY($A47)=7)</formula>
    </cfRule>
  </conditionalFormatting>
  <conditionalFormatting sqref="L48">
    <cfRule type="expression" dxfId="145" priority="10">
      <formula>OR(WEEKDAY($A48)=1,WEEKDAY($A48)=7)</formula>
    </cfRule>
  </conditionalFormatting>
  <conditionalFormatting sqref="L49">
    <cfRule type="expression" dxfId="144" priority="9">
      <formula>OR(WEEKDAY($A49)=1,WEEKDAY($A49)=7)</formula>
    </cfRule>
  </conditionalFormatting>
  <conditionalFormatting sqref="K41">
    <cfRule type="expression" dxfId="143" priority="8">
      <formula>A41&gt;TODAY()</formula>
    </cfRule>
  </conditionalFormatting>
  <conditionalFormatting sqref="K40">
    <cfRule type="expression" dxfId="142" priority="7">
      <formula>A40&gt;TODAY()</formula>
    </cfRule>
  </conditionalFormatting>
  <conditionalFormatting sqref="K39:K49">
    <cfRule type="expression" dxfId="141" priority="6">
      <formula>A39&gt;TODAY()</formula>
    </cfRule>
  </conditionalFormatting>
  <conditionalFormatting sqref="K19:K49">
    <cfRule type="expression" dxfId="140" priority="5">
      <formula>A19&gt;TODAY()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&amp;R&amp;G</oddHeader>
    <oddFooter>&amp;L&amp;9 7.5.3.07/001&amp;C&amp;9© Bischöfliches Generalvikariat Osnabrück, Abteilung Kirchengemeinden&amp;R&amp;9Stand: Januar 2019</oddFooter>
  </headerFooter>
  <ignoredErrors>
    <ignoredError sqref="C3:I5 C8:I8" unlockedFormula="1"/>
  </ignoredErrors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69"/>
  <sheetViews>
    <sheetView zoomScale="115" zoomScaleNormal="115" workbookViewId="0">
      <selection activeCell="J16" sqref="J16"/>
    </sheetView>
  </sheetViews>
  <sheetFormatPr baseColWidth="10" defaultRowHeight="14.25"/>
  <cols>
    <col min="1" max="1" width="27.875" bestFit="1" customWidth="1"/>
    <col min="2" max="2" width="5.375" bestFit="1" customWidth="1"/>
    <col min="3" max="3" width="5.75" bestFit="1" customWidth="1"/>
    <col min="4" max="5" width="5.5" bestFit="1" customWidth="1"/>
    <col min="6" max="6" width="5.75" bestFit="1" customWidth="1"/>
    <col min="7" max="8" width="5.5" bestFit="1" customWidth="1"/>
    <col min="9" max="10" width="5" customWidth="1"/>
    <col min="11" max="11" width="9.25" customWidth="1"/>
    <col min="12" max="12" width="1" customWidth="1"/>
    <col min="13" max="13" width="16" customWidth="1"/>
    <col min="14" max="14" width="10.875" customWidth="1"/>
    <col min="15" max="15" width="1.875" customWidth="1"/>
  </cols>
  <sheetData>
    <row r="1" spans="1:16" ht="23.25">
      <c r="A1" s="14" t="s">
        <v>20</v>
      </c>
      <c r="K1" s="138">
        <f>A19</f>
        <v>45536</v>
      </c>
      <c r="L1" s="138"/>
      <c r="M1" s="138"/>
      <c r="N1" s="138"/>
    </row>
    <row r="2" spans="1:16" ht="23.25">
      <c r="A2" s="14"/>
      <c r="K2" s="15"/>
      <c r="L2" s="15"/>
      <c r="M2" s="15"/>
      <c r="N2" s="15"/>
    </row>
    <row r="3" spans="1:16" ht="18" customHeight="1">
      <c r="A3" s="167" t="s">
        <v>21</v>
      </c>
      <c r="B3" s="168"/>
      <c r="C3" s="141">
        <f>Januar!C3</f>
        <v>0</v>
      </c>
      <c r="D3" s="142"/>
      <c r="E3" s="142"/>
      <c r="F3" s="142"/>
      <c r="G3" s="142"/>
      <c r="H3" s="142"/>
      <c r="I3" s="143"/>
      <c r="J3" s="16"/>
      <c r="K3" s="16"/>
      <c r="L3" s="16"/>
      <c r="M3" s="16"/>
      <c r="N3" s="16"/>
    </row>
    <row r="4" spans="1:16" ht="18.75" customHeight="1">
      <c r="A4" s="169" t="s">
        <v>3</v>
      </c>
      <c r="B4" s="170"/>
      <c r="C4" s="141">
        <f>Januar!C4</f>
        <v>0</v>
      </c>
      <c r="D4" s="142"/>
      <c r="E4" s="142"/>
      <c r="F4" s="142"/>
      <c r="G4" s="142"/>
      <c r="H4" s="142"/>
      <c r="I4" s="143"/>
      <c r="J4" s="16"/>
      <c r="K4" s="17" t="s">
        <v>1</v>
      </c>
      <c r="L4" s="18"/>
      <c r="M4" s="19"/>
      <c r="N4" s="19">
        <f>SUM(C8:I8)*24</f>
        <v>0</v>
      </c>
    </row>
    <row r="5" spans="1:16" ht="18" customHeight="1">
      <c r="A5" s="167" t="s">
        <v>29</v>
      </c>
      <c r="B5" s="168"/>
      <c r="C5" s="141">
        <f>Januar!C5</f>
        <v>0</v>
      </c>
      <c r="D5" s="142"/>
      <c r="E5" s="142"/>
      <c r="F5" s="142"/>
      <c r="G5" s="142"/>
      <c r="H5" s="142"/>
      <c r="I5" s="143"/>
      <c r="J5" s="16"/>
      <c r="K5" s="20" t="s">
        <v>6</v>
      </c>
      <c r="L5" s="21"/>
      <c r="M5" s="19"/>
      <c r="N5" s="19">
        <f>ROUNDUP(80/39*$N$4*4,0)/4</f>
        <v>0</v>
      </c>
      <c r="P5" s="22"/>
    </row>
    <row r="6" spans="1:16" ht="15" hidden="1">
      <c r="A6" s="23"/>
      <c r="B6" s="24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3">
        <v>1</v>
      </c>
      <c r="J6" s="16"/>
      <c r="K6" s="20"/>
      <c r="L6" s="21"/>
      <c r="M6" s="19"/>
      <c r="N6" s="19"/>
      <c r="P6" s="22"/>
    </row>
    <row r="7" spans="1:16" ht="18" customHeight="1">
      <c r="A7" s="171" t="s">
        <v>24</v>
      </c>
      <c r="B7" s="172"/>
      <c r="C7" s="25" t="s">
        <v>14</v>
      </c>
      <c r="D7" s="25" t="s">
        <v>15</v>
      </c>
      <c r="E7" s="25" t="s">
        <v>16</v>
      </c>
      <c r="F7" s="25" t="s">
        <v>17</v>
      </c>
      <c r="G7" s="25" t="s">
        <v>18</v>
      </c>
      <c r="H7" s="25" t="s">
        <v>22</v>
      </c>
      <c r="I7" s="25" t="s">
        <v>23</v>
      </c>
      <c r="J7" s="16"/>
      <c r="K7" s="20" t="s">
        <v>5</v>
      </c>
      <c r="L7" s="21"/>
      <c r="M7" s="19"/>
      <c r="N7" s="19">
        <f>ROUNDUP(40/39*$N$4*4,0)/4*-1</f>
        <v>0</v>
      </c>
    </row>
    <row r="8" spans="1:16" ht="18" customHeight="1">
      <c r="A8" s="173"/>
      <c r="B8" s="174"/>
      <c r="C8" s="13">
        <f>August!C8</f>
        <v>0</v>
      </c>
      <c r="D8" s="13">
        <f>August!D8</f>
        <v>0</v>
      </c>
      <c r="E8" s="13">
        <f>August!E8</f>
        <v>0</v>
      </c>
      <c r="F8" s="13">
        <f>August!F8</f>
        <v>0</v>
      </c>
      <c r="G8" s="13">
        <f>August!G8</f>
        <v>0</v>
      </c>
      <c r="H8" s="13">
        <f>August!H8</f>
        <v>0</v>
      </c>
      <c r="I8" s="13">
        <f>August!I8</f>
        <v>0</v>
      </c>
      <c r="J8" s="16"/>
      <c r="K8" s="16"/>
      <c r="L8" s="26"/>
      <c r="M8" s="26"/>
      <c r="N8" s="26"/>
    </row>
    <row r="9" spans="1:16" ht="15" hidden="1">
      <c r="A9" s="2" t="s">
        <v>19</v>
      </c>
      <c r="B9" s="3"/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3">
        <v>1</v>
      </c>
      <c r="L9" s="22"/>
      <c r="M9" s="22"/>
      <c r="N9" s="22"/>
    </row>
    <row r="10" spans="1:16" ht="15" hidden="1">
      <c r="A10" s="5"/>
      <c r="B10" s="4"/>
      <c r="C10" s="3">
        <f>IF(ISBLANK(C8)=FALSE,1,0)</f>
        <v>1</v>
      </c>
      <c r="D10" s="3">
        <f>IF(ISBLANK(D8)=FALSE,1,0)</f>
        <v>1</v>
      </c>
      <c r="E10" s="3">
        <f>IF(ISBLANK(E8)=FALSE,1,0)</f>
        <v>1</v>
      </c>
      <c r="F10" s="3">
        <f>IF(ISBLANK(F8)=FALSE,1,0)</f>
        <v>1</v>
      </c>
      <c r="G10" s="3">
        <f>IF(ISBLANK(G8)=FALSE,1,0)</f>
        <v>1</v>
      </c>
      <c r="H10" s="4">
        <v>0</v>
      </c>
      <c r="I10" s="4">
        <v>0</v>
      </c>
      <c r="K10" s="27"/>
      <c r="L10" s="27"/>
      <c r="M10" s="27"/>
    </row>
    <row r="11" spans="1:16" ht="15.75" thickBot="1">
      <c r="A11" s="5"/>
      <c r="B11" s="4"/>
      <c r="C11" s="3"/>
      <c r="D11" s="3"/>
      <c r="E11" s="3"/>
      <c r="F11" s="3"/>
      <c r="G11" s="3"/>
      <c r="H11" s="4"/>
      <c r="K11" s="27"/>
      <c r="L11" s="27"/>
      <c r="M11" s="27"/>
    </row>
    <row r="12" spans="1:16" s="29" customFormat="1" ht="17.100000000000001" customHeight="1">
      <c r="A12" s="132" t="s">
        <v>4</v>
      </c>
      <c r="B12" s="28"/>
      <c r="C12" s="132" t="s">
        <v>25</v>
      </c>
      <c r="D12" s="136"/>
      <c r="E12" s="137"/>
      <c r="F12" s="132" t="s">
        <v>26</v>
      </c>
      <c r="G12" s="136"/>
      <c r="H12" s="136"/>
      <c r="I12" s="134" t="s">
        <v>27</v>
      </c>
      <c r="J12" s="149" t="s">
        <v>39</v>
      </c>
      <c r="K12" s="139" t="s">
        <v>28</v>
      </c>
      <c r="L12" s="132" t="s">
        <v>2</v>
      </c>
      <c r="M12" s="136"/>
      <c r="N12" s="137"/>
    </row>
    <row r="13" spans="1:16" s="29" customFormat="1" ht="17.100000000000001" customHeight="1">
      <c r="A13" s="133"/>
      <c r="B13" s="30"/>
      <c r="C13" s="31" t="s">
        <v>10</v>
      </c>
      <c r="D13" s="32" t="s">
        <v>12</v>
      </c>
      <c r="E13" s="32" t="s">
        <v>11</v>
      </c>
      <c r="F13" s="31" t="s">
        <v>10</v>
      </c>
      <c r="G13" s="32" t="s">
        <v>12</v>
      </c>
      <c r="H13" s="32" t="s">
        <v>11</v>
      </c>
      <c r="I13" s="135"/>
      <c r="J13" s="150"/>
      <c r="K13" s="140"/>
      <c r="L13" s="133"/>
      <c r="M13" s="144"/>
      <c r="N13" s="145"/>
    </row>
    <row r="14" spans="1:16" s="38" customFormat="1" ht="12.75" customHeight="1">
      <c r="A14" s="33">
        <v>42744</v>
      </c>
      <c r="B14" s="34">
        <v>0.16666666666666666</v>
      </c>
      <c r="C14" s="105">
        <v>0.33333333333333331</v>
      </c>
      <c r="D14" s="106">
        <v>0.5</v>
      </c>
      <c r="E14" s="107">
        <v>1.0416666666666666E-2</v>
      </c>
      <c r="F14" s="114">
        <v>0.5625</v>
      </c>
      <c r="G14" s="115">
        <v>0.64583333333333337</v>
      </c>
      <c r="H14" s="116"/>
      <c r="I14" s="35"/>
      <c r="J14" s="36"/>
      <c r="K14" s="37">
        <v>1.75</v>
      </c>
      <c r="L14" s="123" t="s">
        <v>13</v>
      </c>
      <c r="M14" s="124"/>
      <c r="N14" s="125"/>
    </row>
    <row r="15" spans="1:16" s="38" customFormat="1" ht="12.75">
      <c r="A15" s="39">
        <v>42746</v>
      </c>
      <c r="B15" s="40">
        <v>0.16666666666666666</v>
      </c>
      <c r="C15" s="108"/>
      <c r="D15" s="109"/>
      <c r="E15" s="110"/>
      <c r="F15" s="117"/>
      <c r="G15" s="118"/>
      <c r="H15" s="119"/>
      <c r="I15" s="41" t="s">
        <v>0</v>
      </c>
      <c r="J15" s="42"/>
      <c r="K15" s="43">
        <v>0</v>
      </c>
      <c r="L15" s="126"/>
      <c r="M15" s="127"/>
      <c r="N15" s="128"/>
    </row>
    <row r="16" spans="1:16" s="38" customFormat="1" ht="12.75">
      <c r="A16" s="44">
        <v>42748</v>
      </c>
      <c r="B16" s="45">
        <v>0.16666666666666666</v>
      </c>
      <c r="C16" s="111">
        <v>0.33333333333333331</v>
      </c>
      <c r="D16" s="112">
        <v>0.41666666666666669</v>
      </c>
      <c r="E16" s="113"/>
      <c r="F16" s="120"/>
      <c r="G16" s="121"/>
      <c r="H16" s="122"/>
      <c r="I16" s="46"/>
      <c r="J16" s="47"/>
      <c r="K16" s="48">
        <v>-2</v>
      </c>
      <c r="L16" s="129"/>
      <c r="M16" s="130"/>
      <c r="N16" s="131"/>
    </row>
    <row r="17" spans="1:14" s="38" customFormat="1" ht="12.75">
      <c r="A17" s="49"/>
      <c r="B17" s="50"/>
      <c r="C17" s="51"/>
      <c r="D17" s="52"/>
      <c r="E17" s="53"/>
      <c r="F17" s="54"/>
      <c r="G17" s="50"/>
      <c r="H17" s="50"/>
      <c r="I17" s="55"/>
      <c r="J17" s="56"/>
      <c r="K17" s="57"/>
      <c r="L17" s="151"/>
      <c r="M17" s="152"/>
      <c r="N17" s="153"/>
    </row>
    <row r="18" spans="1:14" s="38" customFormat="1" ht="21.95" customHeight="1" thickBot="1">
      <c r="A18" s="58" t="s">
        <v>30</v>
      </c>
      <c r="B18" s="59"/>
      <c r="C18" s="60"/>
      <c r="D18" s="61"/>
      <c r="E18" s="62"/>
      <c r="F18" s="63"/>
      <c r="G18" s="59"/>
      <c r="H18" s="59"/>
      <c r="I18" s="64"/>
      <c r="J18" s="65"/>
      <c r="K18" s="66">
        <f ca="1">August!K53</f>
        <v>0</v>
      </c>
      <c r="L18" s="154"/>
      <c r="M18" s="155"/>
      <c r="N18" s="156"/>
    </row>
    <row r="19" spans="1:14" s="16" customFormat="1" ht="21.95" customHeight="1" thickBot="1">
      <c r="A19" s="67">
        <f>DATE(YEAR(Januar!A19),9,1)</f>
        <v>45536</v>
      </c>
      <c r="B19" s="68">
        <f>HLOOKUP(WEEKDAY($A19,1),$C$6:$I$8,3,FALSE)</f>
        <v>0</v>
      </c>
      <c r="C19" s="99"/>
      <c r="D19" s="100"/>
      <c r="E19" s="101"/>
      <c r="F19" s="102"/>
      <c r="G19" s="103"/>
      <c r="H19" s="104"/>
      <c r="I19" s="8"/>
      <c r="J19" s="9"/>
      <c r="K19" s="69">
        <f t="shared" ref="K19:K29" ca="1" si="0">IF(A19&gt;TODAY(),0,IF(AND(I19="",J19=""),((D19-C19-E19)+(G19-F19-H19))*24-(B19*24),0))</f>
        <v>0</v>
      </c>
      <c r="L19" s="157"/>
      <c r="M19" s="158"/>
      <c r="N19" s="159"/>
    </row>
    <row r="20" spans="1:14" s="16" customFormat="1" ht="21.95" customHeight="1" thickBot="1">
      <c r="A20" s="70">
        <f>A19+1</f>
        <v>45537</v>
      </c>
      <c r="B20" s="71">
        <f t="shared" ref="B20:B46" si="1">HLOOKUP(WEEKDAY($A20,1),$C$6:$I$8,3,FALSE)</f>
        <v>0</v>
      </c>
      <c r="C20" s="99"/>
      <c r="D20" s="100"/>
      <c r="E20" s="101"/>
      <c r="F20" s="102"/>
      <c r="G20" s="103"/>
      <c r="H20" s="104"/>
      <c r="I20" s="1"/>
      <c r="J20" s="6"/>
      <c r="K20" s="69">
        <f t="shared" ca="1" si="0"/>
        <v>0</v>
      </c>
      <c r="L20" s="160"/>
      <c r="M20" s="161"/>
      <c r="N20" s="162"/>
    </row>
    <row r="21" spans="1:14" s="16" customFormat="1" ht="21.95" customHeight="1" thickBot="1">
      <c r="A21" s="70">
        <f>A20+1</f>
        <v>45538</v>
      </c>
      <c r="B21" s="71">
        <f t="shared" si="1"/>
        <v>0</v>
      </c>
      <c r="C21" s="99"/>
      <c r="D21" s="100"/>
      <c r="E21" s="101"/>
      <c r="F21" s="102"/>
      <c r="G21" s="103"/>
      <c r="H21" s="104"/>
      <c r="I21" s="1"/>
      <c r="J21" s="6"/>
      <c r="K21" s="69">
        <f t="shared" ca="1" si="0"/>
        <v>0</v>
      </c>
      <c r="L21" s="160"/>
      <c r="M21" s="161"/>
      <c r="N21" s="162"/>
    </row>
    <row r="22" spans="1:14" s="16" customFormat="1" ht="21.95" customHeight="1" thickBot="1">
      <c r="A22" s="70">
        <f>A21+1</f>
        <v>45539</v>
      </c>
      <c r="B22" s="71">
        <f t="shared" si="1"/>
        <v>0</v>
      </c>
      <c r="C22" s="99"/>
      <c r="D22" s="100"/>
      <c r="E22" s="101"/>
      <c r="F22" s="102"/>
      <c r="G22" s="103"/>
      <c r="H22" s="104"/>
      <c r="I22" s="1"/>
      <c r="J22" s="6"/>
      <c r="K22" s="69">
        <f t="shared" ca="1" si="0"/>
        <v>0</v>
      </c>
      <c r="L22" s="160"/>
      <c r="M22" s="161"/>
      <c r="N22" s="162"/>
    </row>
    <row r="23" spans="1:14" s="16" customFormat="1" ht="21.95" customHeight="1" thickBot="1">
      <c r="A23" s="70">
        <f>A22+1</f>
        <v>45540</v>
      </c>
      <c r="B23" s="71">
        <f t="shared" si="1"/>
        <v>0</v>
      </c>
      <c r="C23" s="99"/>
      <c r="D23" s="100"/>
      <c r="E23" s="101"/>
      <c r="F23" s="102"/>
      <c r="G23" s="103"/>
      <c r="H23" s="104"/>
      <c r="I23" s="1"/>
      <c r="J23" s="6"/>
      <c r="K23" s="69">
        <f t="shared" ca="1" si="0"/>
        <v>0</v>
      </c>
      <c r="L23" s="160"/>
      <c r="M23" s="161"/>
      <c r="N23" s="162"/>
    </row>
    <row r="24" spans="1:14" s="16" customFormat="1" ht="21.95" customHeight="1" thickBot="1">
      <c r="A24" s="70">
        <f t="shared" ref="A24:A46" si="2">A23+1</f>
        <v>45541</v>
      </c>
      <c r="B24" s="71">
        <f t="shared" si="1"/>
        <v>0</v>
      </c>
      <c r="C24" s="99"/>
      <c r="D24" s="100"/>
      <c r="E24" s="101"/>
      <c r="F24" s="102"/>
      <c r="G24" s="103"/>
      <c r="H24" s="104"/>
      <c r="I24" s="1"/>
      <c r="J24" s="6"/>
      <c r="K24" s="69">
        <f t="shared" ca="1" si="0"/>
        <v>0</v>
      </c>
      <c r="L24" s="160"/>
      <c r="M24" s="161"/>
      <c r="N24" s="162"/>
    </row>
    <row r="25" spans="1:14" s="16" customFormat="1" ht="21.95" customHeight="1" thickBot="1">
      <c r="A25" s="70">
        <f t="shared" si="2"/>
        <v>45542</v>
      </c>
      <c r="B25" s="71">
        <f t="shared" si="1"/>
        <v>0</v>
      </c>
      <c r="C25" s="99"/>
      <c r="D25" s="100"/>
      <c r="E25" s="101"/>
      <c r="F25" s="102"/>
      <c r="G25" s="103"/>
      <c r="H25" s="104"/>
      <c r="I25" s="1"/>
      <c r="J25" s="6"/>
      <c r="K25" s="69">
        <f t="shared" ca="1" si="0"/>
        <v>0</v>
      </c>
      <c r="L25" s="160"/>
      <c r="M25" s="161"/>
      <c r="N25" s="162"/>
    </row>
    <row r="26" spans="1:14" s="16" customFormat="1" ht="21.95" customHeight="1" thickBot="1">
      <c r="A26" s="70">
        <f t="shared" si="2"/>
        <v>45543</v>
      </c>
      <c r="B26" s="71">
        <f t="shared" si="1"/>
        <v>0</v>
      </c>
      <c r="C26" s="99"/>
      <c r="D26" s="100"/>
      <c r="E26" s="101"/>
      <c r="F26" s="102"/>
      <c r="G26" s="103"/>
      <c r="H26" s="104"/>
      <c r="I26" s="1"/>
      <c r="J26" s="6"/>
      <c r="K26" s="69">
        <f t="shared" ca="1" si="0"/>
        <v>0</v>
      </c>
      <c r="L26" s="160"/>
      <c r="M26" s="161"/>
      <c r="N26" s="162"/>
    </row>
    <row r="27" spans="1:14" s="16" customFormat="1" ht="21.95" customHeight="1" thickBot="1">
      <c r="A27" s="70">
        <f t="shared" si="2"/>
        <v>45544</v>
      </c>
      <c r="B27" s="71">
        <f t="shared" si="1"/>
        <v>0</v>
      </c>
      <c r="C27" s="99"/>
      <c r="D27" s="100"/>
      <c r="E27" s="101"/>
      <c r="F27" s="102"/>
      <c r="G27" s="103"/>
      <c r="H27" s="104"/>
      <c r="I27" s="1"/>
      <c r="J27" s="6"/>
      <c r="K27" s="69">
        <f t="shared" ca="1" si="0"/>
        <v>0</v>
      </c>
      <c r="L27" s="160"/>
      <c r="M27" s="161"/>
      <c r="N27" s="162"/>
    </row>
    <row r="28" spans="1:14" s="16" customFormat="1" ht="21.95" customHeight="1" thickBot="1">
      <c r="A28" s="70">
        <f t="shared" si="2"/>
        <v>45545</v>
      </c>
      <c r="B28" s="71">
        <f t="shared" si="1"/>
        <v>0</v>
      </c>
      <c r="C28" s="99"/>
      <c r="D28" s="100"/>
      <c r="E28" s="101"/>
      <c r="F28" s="102"/>
      <c r="G28" s="103"/>
      <c r="H28" s="104"/>
      <c r="I28" s="1"/>
      <c r="J28" s="6"/>
      <c r="K28" s="69">
        <f t="shared" ca="1" si="0"/>
        <v>0</v>
      </c>
      <c r="L28" s="160"/>
      <c r="M28" s="161"/>
      <c r="N28" s="162"/>
    </row>
    <row r="29" spans="1:14" s="16" customFormat="1" ht="21.95" customHeight="1" thickBot="1">
      <c r="A29" s="70">
        <f t="shared" si="2"/>
        <v>45546</v>
      </c>
      <c r="B29" s="71">
        <f t="shared" si="1"/>
        <v>0</v>
      </c>
      <c r="C29" s="99"/>
      <c r="D29" s="100"/>
      <c r="E29" s="101"/>
      <c r="F29" s="102"/>
      <c r="G29" s="103"/>
      <c r="H29" s="104"/>
      <c r="I29" s="1"/>
      <c r="J29" s="6"/>
      <c r="K29" s="69">
        <f t="shared" ca="1" si="0"/>
        <v>0</v>
      </c>
      <c r="L29" s="160"/>
      <c r="M29" s="161"/>
      <c r="N29" s="162"/>
    </row>
    <row r="30" spans="1:14" s="16" customFormat="1" ht="21.95" customHeight="1" thickBot="1">
      <c r="A30" s="70">
        <f t="shared" si="2"/>
        <v>45547</v>
      </c>
      <c r="B30" s="71">
        <f t="shared" si="1"/>
        <v>0</v>
      </c>
      <c r="C30" s="99"/>
      <c r="D30" s="100"/>
      <c r="E30" s="101"/>
      <c r="F30" s="102"/>
      <c r="G30" s="103"/>
      <c r="H30" s="104"/>
      <c r="I30" s="1"/>
      <c r="J30" s="6"/>
      <c r="K30" s="69">
        <f ca="1">IF(A30&gt;TODAY(),0,IF(AND(I30="",J30=""),((D30-C30-E30)+(G30-F30-H30))*24-(B30*24),0))</f>
        <v>0</v>
      </c>
      <c r="L30" s="160"/>
      <c r="M30" s="161"/>
      <c r="N30" s="162"/>
    </row>
    <row r="31" spans="1:14" s="16" customFormat="1" ht="21.95" customHeight="1" thickBot="1">
      <c r="A31" s="70">
        <f t="shared" si="2"/>
        <v>45548</v>
      </c>
      <c r="B31" s="71">
        <f t="shared" si="1"/>
        <v>0</v>
      </c>
      <c r="C31" s="99"/>
      <c r="D31" s="100"/>
      <c r="E31" s="101"/>
      <c r="F31" s="102"/>
      <c r="G31" s="103"/>
      <c r="H31" s="104"/>
      <c r="I31" s="1"/>
      <c r="J31" s="6"/>
      <c r="K31" s="69">
        <f t="shared" ref="K31:K46" ca="1" si="3">IF(A31&gt;TODAY(),0,IF(AND(I31="",J31=""),((D31-C31-E31)+(G31-F31-H31))*24-(B31*24),0))</f>
        <v>0</v>
      </c>
      <c r="L31" s="160"/>
      <c r="M31" s="161"/>
      <c r="N31" s="162"/>
    </row>
    <row r="32" spans="1:14" s="16" customFormat="1" ht="21.95" customHeight="1" thickBot="1">
      <c r="A32" s="70">
        <f t="shared" si="2"/>
        <v>45549</v>
      </c>
      <c r="B32" s="71">
        <f t="shared" si="1"/>
        <v>0</v>
      </c>
      <c r="C32" s="99"/>
      <c r="D32" s="100"/>
      <c r="E32" s="101"/>
      <c r="F32" s="102"/>
      <c r="G32" s="103"/>
      <c r="H32" s="104"/>
      <c r="I32" s="1"/>
      <c r="J32" s="6"/>
      <c r="K32" s="69">
        <f t="shared" ca="1" si="3"/>
        <v>0</v>
      </c>
      <c r="L32" s="160"/>
      <c r="M32" s="161"/>
      <c r="N32" s="162"/>
    </row>
    <row r="33" spans="1:14" s="16" customFormat="1" ht="21.95" customHeight="1" thickBot="1">
      <c r="A33" s="70">
        <f t="shared" si="2"/>
        <v>45550</v>
      </c>
      <c r="B33" s="71">
        <f t="shared" si="1"/>
        <v>0</v>
      </c>
      <c r="C33" s="99"/>
      <c r="D33" s="100"/>
      <c r="E33" s="101"/>
      <c r="F33" s="102"/>
      <c r="G33" s="103"/>
      <c r="H33" s="104"/>
      <c r="I33" s="1"/>
      <c r="J33" s="6"/>
      <c r="K33" s="69">
        <f t="shared" ca="1" si="3"/>
        <v>0</v>
      </c>
      <c r="L33" s="160"/>
      <c r="M33" s="161"/>
      <c r="N33" s="162"/>
    </row>
    <row r="34" spans="1:14" s="16" customFormat="1" ht="21.95" customHeight="1" thickBot="1">
      <c r="A34" s="70">
        <f t="shared" si="2"/>
        <v>45551</v>
      </c>
      <c r="B34" s="71">
        <f t="shared" si="1"/>
        <v>0</v>
      </c>
      <c r="C34" s="99"/>
      <c r="D34" s="100"/>
      <c r="E34" s="101"/>
      <c r="F34" s="102"/>
      <c r="G34" s="103"/>
      <c r="H34" s="104"/>
      <c r="I34" s="1"/>
      <c r="J34" s="6"/>
      <c r="K34" s="69">
        <f t="shared" ca="1" si="3"/>
        <v>0</v>
      </c>
      <c r="L34" s="160"/>
      <c r="M34" s="161"/>
      <c r="N34" s="162"/>
    </row>
    <row r="35" spans="1:14" s="16" customFormat="1" ht="21.95" customHeight="1" thickBot="1">
      <c r="A35" s="70">
        <f t="shared" si="2"/>
        <v>45552</v>
      </c>
      <c r="B35" s="71">
        <f t="shared" si="1"/>
        <v>0</v>
      </c>
      <c r="C35" s="99"/>
      <c r="D35" s="100"/>
      <c r="E35" s="101"/>
      <c r="F35" s="102"/>
      <c r="G35" s="103"/>
      <c r="H35" s="104"/>
      <c r="I35" s="1"/>
      <c r="J35" s="6"/>
      <c r="K35" s="69">
        <f t="shared" ca="1" si="3"/>
        <v>0</v>
      </c>
      <c r="L35" s="160"/>
      <c r="M35" s="161"/>
      <c r="N35" s="162"/>
    </row>
    <row r="36" spans="1:14" s="16" customFormat="1" ht="21.95" customHeight="1" thickBot="1">
      <c r="A36" s="70">
        <f t="shared" si="2"/>
        <v>45553</v>
      </c>
      <c r="B36" s="71">
        <f t="shared" si="1"/>
        <v>0</v>
      </c>
      <c r="C36" s="99"/>
      <c r="D36" s="100"/>
      <c r="E36" s="101"/>
      <c r="F36" s="102"/>
      <c r="G36" s="103"/>
      <c r="H36" s="104"/>
      <c r="I36" s="1"/>
      <c r="J36" s="6"/>
      <c r="K36" s="69">
        <f t="shared" ca="1" si="3"/>
        <v>0</v>
      </c>
      <c r="L36" s="160"/>
      <c r="M36" s="161"/>
      <c r="N36" s="162"/>
    </row>
    <row r="37" spans="1:14" s="16" customFormat="1" ht="21.95" customHeight="1" thickBot="1">
      <c r="A37" s="70">
        <f t="shared" si="2"/>
        <v>45554</v>
      </c>
      <c r="B37" s="71">
        <f t="shared" si="1"/>
        <v>0</v>
      </c>
      <c r="C37" s="99"/>
      <c r="D37" s="100"/>
      <c r="E37" s="101"/>
      <c r="F37" s="102"/>
      <c r="G37" s="103"/>
      <c r="H37" s="104"/>
      <c r="I37" s="1"/>
      <c r="J37" s="6"/>
      <c r="K37" s="69">
        <f t="shared" ca="1" si="3"/>
        <v>0</v>
      </c>
      <c r="L37" s="160"/>
      <c r="M37" s="161"/>
      <c r="N37" s="162"/>
    </row>
    <row r="38" spans="1:14" s="16" customFormat="1" ht="21.95" customHeight="1" thickBot="1">
      <c r="A38" s="70">
        <f t="shared" si="2"/>
        <v>45555</v>
      </c>
      <c r="B38" s="71">
        <f t="shared" si="1"/>
        <v>0</v>
      </c>
      <c r="C38" s="99"/>
      <c r="D38" s="100"/>
      <c r="E38" s="101"/>
      <c r="F38" s="102"/>
      <c r="G38" s="103"/>
      <c r="H38" s="104"/>
      <c r="I38" s="1"/>
      <c r="J38" s="6"/>
      <c r="K38" s="69">
        <f t="shared" ca="1" si="3"/>
        <v>0</v>
      </c>
      <c r="L38" s="160"/>
      <c r="M38" s="161"/>
      <c r="N38" s="162"/>
    </row>
    <row r="39" spans="1:14" s="16" customFormat="1" ht="21.95" customHeight="1" thickBot="1">
      <c r="A39" s="70">
        <f t="shared" si="2"/>
        <v>45556</v>
      </c>
      <c r="B39" s="71">
        <f t="shared" si="1"/>
        <v>0</v>
      </c>
      <c r="C39" s="99"/>
      <c r="D39" s="100"/>
      <c r="E39" s="101"/>
      <c r="F39" s="102"/>
      <c r="G39" s="103"/>
      <c r="H39" s="104"/>
      <c r="I39" s="1"/>
      <c r="J39" s="6"/>
      <c r="K39" s="69">
        <f t="shared" ca="1" si="3"/>
        <v>0</v>
      </c>
      <c r="L39" s="160"/>
      <c r="M39" s="161"/>
      <c r="N39" s="162"/>
    </row>
    <row r="40" spans="1:14" s="16" customFormat="1" ht="21.95" customHeight="1" thickBot="1">
      <c r="A40" s="70">
        <f t="shared" si="2"/>
        <v>45557</v>
      </c>
      <c r="B40" s="71">
        <f t="shared" si="1"/>
        <v>0</v>
      </c>
      <c r="C40" s="99"/>
      <c r="D40" s="100"/>
      <c r="E40" s="101"/>
      <c r="F40" s="102"/>
      <c r="G40" s="103"/>
      <c r="H40" s="104"/>
      <c r="I40" s="1"/>
      <c r="J40" s="6"/>
      <c r="K40" s="69">
        <f t="shared" ca="1" si="3"/>
        <v>0</v>
      </c>
      <c r="L40" s="160"/>
      <c r="M40" s="161"/>
      <c r="N40" s="162"/>
    </row>
    <row r="41" spans="1:14" s="16" customFormat="1" ht="21.95" customHeight="1" thickBot="1">
      <c r="A41" s="70">
        <f t="shared" si="2"/>
        <v>45558</v>
      </c>
      <c r="B41" s="71">
        <f t="shared" si="1"/>
        <v>0</v>
      </c>
      <c r="C41" s="99"/>
      <c r="D41" s="100"/>
      <c r="E41" s="101"/>
      <c r="F41" s="102"/>
      <c r="G41" s="103"/>
      <c r="H41" s="104"/>
      <c r="I41" s="1"/>
      <c r="J41" s="6"/>
      <c r="K41" s="69">
        <f t="shared" ca="1" si="3"/>
        <v>0</v>
      </c>
      <c r="L41" s="160"/>
      <c r="M41" s="161"/>
      <c r="N41" s="162"/>
    </row>
    <row r="42" spans="1:14" s="16" customFormat="1" ht="21.95" customHeight="1" thickBot="1">
      <c r="A42" s="70">
        <f t="shared" si="2"/>
        <v>45559</v>
      </c>
      <c r="B42" s="71">
        <f t="shared" si="1"/>
        <v>0</v>
      </c>
      <c r="C42" s="99"/>
      <c r="D42" s="100"/>
      <c r="E42" s="101"/>
      <c r="F42" s="102"/>
      <c r="G42" s="103"/>
      <c r="H42" s="104"/>
      <c r="I42" s="1"/>
      <c r="J42" s="6"/>
      <c r="K42" s="69">
        <f ca="1">IF(A42&gt;TODAY(),0,IF(AND(I42="",J42=""),((D42-C42-E42)+(G42-F42-H42))*24-(B42*24),0))</f>
        <v>0</v>
      </c>
      <c r="L42" s="160"/>
      <c r="M42" s="161"/>
      <c r="N42" s="162"/>
    </row>
    <row r="43" spans="1:14" s="16" customFormat="1" ht="21.95" customHeight="1" thickBot="1">
      <c r="A43" s="70">
        <f t="shared" si="2"/>
        <v>45560</v>
      </c>
      <c r="B43" s="71">
        <f t="shared" si="1"/>
        <v>0</v>
      </c>
      <c r="C43" s="99"/>
      <c r="D43" s="100"/>
      <c r="E43" s="101"/>
      <c r="F43" s="102"/>
      <c r="G43" s="103"/>
      <c r="H43" s="104"/>
      <c r="I43" s="1"/>
      <c r="J43" s="6"/>
      <c r="K43" s="69">
        <f t="shared" ca="1" si="3"/>
        <v>0</v>
      </c>
      <c r="L43" s="160"/>
      <c r="M43" s="161"/>
      <c r="N43" s="162"/>
    </row>
    <row r="44" spans="1:14" s="16" customFormat="1" ht="21.95" customHeight="1" thickBot="1">
      <c r="A44" s="70">
        <f t="shared" si="2"/>
        <v>45561</v>
      </c>
      <c r="B44" s="71">
        <f t="shared" si="1"/>
        <v>0</v>
      </c>
      <c r="C44" s="99"/>
      <c r="D44" s="100"/>
      <c r="E44" s="101"/>
      <c r="F44" s="102"/>
      <c r="G44" s="103"/>
      <c r="H44" s="104"/>
      <c r="I44" s="1"/>
      <c r="J44" s="6"/>
      <c r="K44" s="69">
        <f t="shared" ca="1" si="3"/>
        <v>0</v>
      </c>
      <c r="L44" s="160"/>
      <c r="M44" s="161"/>
      <c r="N44" s="162"/>
    </row>
    <row r="45" spans="1:14" s="16" customFormat="1" ht="21.95" customHeight="1" thickBot="1">
      <c r="A45" s="70">
        <f t="shared" si="2"/>
        <v>45562</v>
      </c>
      <c r="B45" s="71">
        <f t="shared" si="1"/>
        <v>0</v>
      </c>
      <c r="C45" s="99"/>
      <c r="D45" s="100"/>
      <c r="E45" s="101"/>
      <c r="F45" s="102"/>
      <c r="G45" s="103"/>
      <c r="H45" s="104"/>
      <c r="I45" s="1"/>
      <c r="J45" s="6"/>
      <c r="K45" s="69">
        <f t="shared" ca="1" si="3"/>
        <v>0</v>
      </c>
      <c r="L45" s="160"/>
      <c r="M45" s="161"/>
      <c r="N45" s="162"/>
    </row>
    <row r="46" spans="1:14" s="16" customFormat="1" ht="21.95" customHeight="1" thickBot="1">
      <c r="A46" s="70">
        <f t="shared" si="2"/>
        <v>45563</v>
      </c>
      <c r="B46" s="71">
        <f t="shared" si="1"/>
        <v>0</v>
      </c>
      <c r="C46" s="99"/>
      <c r="D46" s="100"/>
      <c r="E46" s="101"/>
      <c r="F46" s="102"/>
      <c r="G46" s="103"/>
      <c r="H46" s="104"/>
      <c r="I46" s="1"/>
      <c r="J46" s="6"/>
      <c r="K46" s="69">
        <f t="shared" ca="1" si="3"/>
        <v>0</v>
      </c>
      <c r="L46" s="160"/>
      <c r="M46" s="161"/>
      <c r="N46" s="162"/>
    </row>
    <row r="47" spans="1:14" s="16" customFormat="1" ht="21.95" customHeight="1" thickBot="1">
      <c r="A47" s="70">
        <f>IF(A46="","",IF(MONTH(A46+1)&gt;MONTH(A46),"",(A46+1)))</f>
        <v>45564</v>
      </c>
      <c r="B47" s="81">
        <f>IF(A47="","",HLOOKUP(WEEKDAY($A47,1),$C$6:$I$8,3,FALSE))</f>
        <v>0</v>
      </c>
      <c r="C47" s="99"/>
      <c r="D47" s="100"/>
      <c r="E47" s="101"/>
      <c r="F47" s="102"/>
      <c r="G47" s="103"/>
      <c r="H47" s="104"/>
      <c r="I47" s="1"/>
      <c r="J47" s="6"/>
      <c r="K47" s="69">
        <f ca="1">IF(A47="","",IF(A47&gt;TODAY(),0,IF(AND(I47="",J47=""),((D47-C47-E47)+(G47-F47-H47))*24-(B47*24),0)))</f>
        <v>0</v>
      </c>
      <c r="L47" s="160"/>
      <c r="M47" s="161"/>
      <c r="N47" s="162"/>
    </row>
    <row r="48" spans="1:14" s="16" customFormat="1" ht="21.95" customHeight="1" thickBot="1">
      <c r="A48" s="70">
        <f t="shared" ref="A48:A49" si="4">IF(A47="","",IF(MONTH(A47+1)&gt;MONTH(A47),"",(A47+1)))</f>
        <v>45565</v>
      </c>
      <c r="B48" s="81">
        <f>IF(A48="","",HLOOKUP(WEEKDAY($A48,1),$C$6:$I$8,3,FALSE))</f>
        <v>0</v>
      </c>
      <c r="C48" s="99"/>
      <c r="D48" s="100"/>
      <c r="E48" s="101"/>
      <c r="F48" s="102"/>
      <c r="G48" s="103"/>
      <c r="H48" s="104"/>
      <c r="I48" s="1"/>
      <c r="J48" s="6"/>
      <c r="K48" s="69">
        <f ca="1">IF(A48="","",IF(A48&gt;TODAY(),0,IF(AND(I48="",J48=""),((D48-C48-E48)+(G48-F48-H48))*24-(B48*24),0)))</f>
        <v>0</v>
      </c>
      <c r="L48" s="160"/>
      <c r="M48" s="161"/>
      <c r="N48" s="162"/>
    </row>
    <row r="49" spans="1:14" s="16" customFormat="1" ht="21.95" customHeight="1" thickBot="1">
      <c r="A49" s="70" t="str">
        <f t="shared" si="4"/>
        <v/>
      </c>
      <c r="B49" s="82" t="str">
        <f>IF(A49="","",HLOOKUP(WEEKDAY($A49,1),$C$6:$I$8,3,FALSE))</f>
        <v/>
      </c>
      <c r="C49" s="99"/>
      <c r="D49" s="100"/>
      <c r="E49" s="101"/>
      <c r="F49" s="102"/>
      <c r="G49" s="103"/>
      <c r="H49" s="104"/>
      <c r="I49" s="10"/>
      <c r="J49" s="11"/>
      <c r="K49" s="69" t="str">
        <f ca="1">IF(A49="","",IF(A49&gt;TODAY(),0,IF(AND(I49="",J49=""),((D49-C49-E49)+(G49-F49-H49))*24-(B49*24),0)))</f>
        <v/>
      </c>
      <c r="L49" s="178"/>
      <c r="M49" s="179"/>
      <c r="N49" s="180"/>
    </row>
    <row r="50" spans="1:14" s="16" customFormat="1" ht="21" customHeight="1" thickBot="1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81"/>
      <c r="M50" s="181"/>
      <c r="N50" s="182"/>
    </row>
    <row r="51" spans="1:14" s="80" customFormat="1" ht="21.95" customHeight="1" thickBot="1">
      <c r="A51" s="76" t="s">
        <v>7</v>
      </c>
      <c r="B51" s="77"/>
      <c r="C51" s="78"/>
      <c r="D51" s="78"/>
      <c r="E51" s="77"/>
      <c r="F51" s="78"/>
      <c r="G51" s="78"/>
      <c r="H51" s="78"/>
      <c r="I51" s="77"/>
      <c r="J51" s="79"/>
      <c r="K51" s="87">
        <f ca="1">SUM(K19:K50)</f>
        <v>0</v>
      </c>
      <c r="L51" s="183"/>
      <c r="M51" s="184"/>
      <c r="N51" s="185"/>
    </row>
    <row r="52" spans="1:14" s="80" customFormat="1" ht="21.95" customHeight="1" thickBot="1">
      <c r="A52" s="163" t="s">
        <v>38</v>
      </c>
      <c r="B52" s="164"/>
      <c r="C52" s="164"/>
      <c r="D52" s="164"/>
      <c r="E52" s="77"/>
      <c r="F52" s="78"/>
      <c r="G52" s="78"/>
      <c r="H52" s="78"/>
      <c r="I52" s="77"/>
      <c r="J52" s="78"/>
      <c r="K52" s="88"/>
      <c r="L52" s="84"/>
      <c r="M52" s="85"/>
      <c r="N52" s="86"/>
    </row>
    <row r="53" spans="1:14" s="80" customFormat="1" ht="21.95" customHeight="1" thickBot="1">
      <c r="A53" s="89" t="s">
        <v>8</v>
      </c>
      <c r="B53" s="90"/>
      <c r="C53" s="90"/>
      <c r="D53" s="90"/>
      <c r="E53" s="90"/>
      <c r="F53" s="90"/>
      <c r="G53" s="90"/>
      <c r="H53" s="90"/>
      <c r="I53" s="90"/>
      <c r="J53" s="90"/>
      <c r="K53" s="91">
        <f ca="1">K51+K18-K52</f>
        <v>0</v>
      </c>
      <c r="L53" s="175"/>
      <c r="M53" s="176"/>
      <c r="N53" s="177"/>
    </row>
    <row r="55" spans="1:14" ht="31.5" customHeight="1">
      <c r="J55" s="165"/>
      <c r="K55" s="165"/>
      <c r="L55" s="165"/>
      <c r="M55" s="165"/>
      <c r="N55" s="165"/>
    </row>
    <row r="56" spans="1:14">
      <c r="J56" s="166" t="s">
        <v>34</v>
      </c>
      <c r="K56" s="166"/>
      <c r="L56" s="166"/>
      <c r="M56" s="166"/>
      <c r="N56" s="166"/>
    </row>
    <row r="62" spans="1:14">
      <c r="E62" s="4"/>
    </row>
    <row r="63" spans="1:14">
      <c r="E63" s="3"/>
    </row>
    <row r="64" spans="1:14">
      <c r="E64" s="3"/>
    </row>
    <row r="65" spans="5:5">
      <c r="E65" s="3"/>
    </row>
    <row r="66" spans="5:5">
      <c r="E66" s="3"/>
    </row>
    <row r="67" spans="5:5">
      <c r="E67" s="3"/>
    </row>
    <row r="68" spans="5:5">
      <c r="E68" s="4"/>
    </row>
    <row r="69" spans="5:5">
      <c r="E69" s="4"/>
    </row>
  </sheetData>
  <sheetProtection sheet="1" objects="1" scenarios="1"/>
  <mergeCells count="55">
    <mergeCell ref="A52:D52"/>
    <mergeCell ref="J55:N55"/>
    <mergeCell ref="J56:N56"/>
    <mergeCell ref="A5:B5"/>
    <mergeCell ref="C5:I5"/>
    <mergeCell ref="L20:N20"/>
    <mergeCell ref="A7:B8"/>
    <mergeCell ref="A12:A13"/>
    <mergeCell ref="C12:E12"/>
    <mergeCell ref="F12:H12"/>
    <mergeCell ref="I12:I13"/>
    <mergeCell ref="K12:K13"/>
    <mergeCell ref="L12:N13"/>
    <mergeCell ref="L14:N16"/>
    <mergeCell ref="L17:N17"/>
    <mergeCell ref="L18:N18"/>
    <mergeCell ref="K1:N1"/>
    <mergeCell ref="A3:B3"/>
    <mergeCell ref="C3:I3"/>
    <mergeCell ref="A4:B4"/>
    <mergeCell ref="C4:I4"/>
    <mergeCell ref="J12:J13"/>
    <mergeCell ref="L19:N19"/>
    <mergeCell ref="L32:N32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4:N44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51:N51"/>
    <mergeCell ref="L53:N53"/>
    <mergeCell ref="L45:N45"/>
    <mergeCell ref="L46:N46"/>
    <mergeCell ref="L47:N47"/>
    <mergeCell ref="L48:N48"/>
    <mergeCell ref="L49:N49"/>
    <mergeCell ref="L50:N50"/>
  </mergeCells>
  <conditionalFormatting sqref="A19:J19 L19 I20:J39 I40:K49 K19:K39 A20:H49">
    <cfRule type="expression" dxfId="139" priority="40">
      <formula>OR(WEEKDAY($A19)=1,WEEKDAY($A19)=7)</formula>
    </cfRule>
  </conditionalFormatting>
  <conditionalFormatting sqref="L20">
    <cfRule type="expression" dxfId="138" priority="38">
      <formula>OR(WEEKDAY($A20)=1,WEEKDAY($A20)=7)</formula>
    </cfRule>
  </conditionalFormatting>
  <conditionalFormatting sqref="L21">
    <cfRule type="expression" dxfId="137" priority="37">
      <formula>OR(WEEKDAY($A21)=1,WEEKDAY($A21)=7)</formula>
    </cfRule>
  </conditionalFormatting>
  <conditionalFormatting sqref="L22">
    <cfRule type="expression" dxfId="136" priority="36">
      <formula>OR(WEEKDAY($A22)=1,WEEKDAY($A22)=7)</formula>
    </cfRule>
  </conditionalFormatting>
  <conditionalFormatting sqref="L23">
    <cfRule type="expression" dxfId="135" priority="35">
      <formula>OR(WEEKDAY($A23)=1,WEEKDAY($A23)=7)</formula>
    </cfRule>
  </conditionalFormatting>
  <conditionalFormatting sqref="L24">
    <cfRule type="expression" dxfId="134" priority="34">
      <formula>OR(WEEKDAY($A24)=1,WEEKDAY($A24)=7)</formula>
    </cfRule>
  </conditionalFormatting>
  <conditionalFormatting sqref="L25">
    <cfRule type="expression" dxfId="133" priority="33">
      <formula>OR(WEEKDAY($A25)=1,WEEKDAY($A25)=7)</formula>
    </cfRule>
  </conditionalFormatting>
  <conditionalFormatting sqref="L26">
    <cfRule type="expression" dxfId="132" priority="32">
      <formula>OR(WEEKDAY($A26)=1,WEEKDAY($A26)=7)</formula>
    </cfRule>
  </conditionalFormatting>
  <conditionalFormatting sqref="L27">
    <cfRule type="expression" dxfId="131" priority="31">
      <formula>OR(WEEKDAY($A27)=1,WEEKDAY($A27)=7)</formula>
    </cfRule>
  </conditionalFormatting>
  <conditionalFormatting sqref="L28">
    <cfRule type="expression" dxfId="130" priority="30">
      <formula>OR(WEEKDAY($A28)=1,WEEKDAY($A28)=7)</formula>
    </cfRule>
  </conditionalFormatting>
  <conditionalFormatting sqref="L29">
    <cfRule type="expression" dxfId="129" priority="29">
      <formula>OR(WEEKDAY($A29)=1,WEEKDAY($A29)=7)</formula>
    </cfRule>
  </conditionalFormatting>
  <conditionalFormatting sqref="L30">
    <cfRule type="expression" dxfId="128" priority="28">
      <formula>OR(WEEKDAY($A30)=1,WEEKDAY($A30)=7)</formula>
    </cfRule>
  </conditionalFormatting>
  <conditionalFormatting sqref="L31">
    <cfRule type="expression" dxfId="127" priority="27">
      <formula>OR(WEEKDAY($A31)=1,WEEKDAY($A31)=7)</formula>
    </cfRule>
  </conditionalFormatting>
  <conditionalFormatting sqref="L32">
    <cfRule type="expression" dxfId="126" priority="26">
      <formula>OR(WEEKDAY($A32)=1,WEEKDAY($A32)=7)</formula>
    </cfRule>
  </conditionalFormatting>
  <conditionalFormatting sqref="L33">
    <cfRule type="expression" dxfId="125" priority="25">
      <formula>OR(WEEKDAY($A33)=1,WEEKDAY($A33)=7)</formula>
    </cfRule>
  </conditionalFormatting>
  <conditionalFormatting sqref="L34">
    <cfRule type="expression" dxfId="124" priority="24">
      <formula>OR(WEEKDAY($A34)=1,WEEKDAY($A34)=7)</formula>
    </cfRule>
  </conditionalFormatting>
  <conditionalFormatting sqref="L35">
    <cfRule type="expression" dxfId="123" priority="23">
      <formula>OR(WEEKDAY($A35)=1,WEEKDAY($A35)=7)</formula>
    </cfRule>
  </conditionalFormatting>
  <conditionalFormatting sqref="L36">
    <cfRule type="expression" dxfId="122" priority="22">
      <formula>OR(WEEKDAY($A36)=1,WEEKDAY($A36)=7)</formula>
    </cfRule>
  </conditionalFormatting>
  <conditionalFormatting sqref="L37">
    <cfRule type="expression" dxfId="121" priority="21">
      <formula>OR(WEEKDAY($A37)=1,WEEKDAY($A37)=7)</formula>
    </cfRule>
  </conditionalFormatting>
  <conditionalFormatting sqref="L38">
    <cfRule type="expression" dxfId="120" priority="20">
      <formula>OR(WEEKDAY($A38)=1,WEEKDAY($A38)=7)</formula>
    </cfRule>
  </conditionalFormatting>
  <conditionalFormatting sqref="L39">
    <cfRule type="expression" dxfId="119" priority="19">
      <formula>OR(WEEKDAY($A39)=1,WEEKDAY($A39)=7)</formula>
    </cfRule>
  </conditionalFormatting>
  <conditionalFormatting sqref="L40">
    <cfRule type="expression" dxfId="118" priority="18">
      <formula>OR(WEEKDAY($A40)=1,WEEKDAY($A40)=7)</formula>
    </cfRule>
  </conditionalFormatting>
  <conditionalFormatting sqref="L41">
    <cfRule type="expression" dxfId="117" priority="17">
      <formula>OR(WEEKDAY($A41)=1,WEEKDAY($A41)=7)</formula>
    </cfRule>
  </conditionalFormatting>
  <conditionalFormatting sqref="L42">
    <cfRule type="expression" dxfId="116" priority="16">
      <formula>OR(WEEKDAY($A42)=1,WEEKDAY($A42)=7)</formula>
    </cfRule>
  </conditionalFormatting>
  <conditionalFormatting sqref="L43">
    <cfRule type="expression" dxfId="115" priority="15">
      <formula>OR(WEEKDAY($A43)=1,WEEKDAY($A43)=7)</formula>
    </cfRule>
  </conditionalFormatting>
  <conditionalFormatting sqref="L44">
    <cfRule type="expression" dxfId="114" priority="14">
      <formula>OR(WEEKDAY($A44)=1,WEEKDAY($A44)=7)</formula>
    </cfRule>
  </conditionalFormatting>
  <conditionalFormatting sqref="L45">
    <cfRule type="expression" dxfId="113" priority="13">
      <formula>OR(WEEKDAY($A45)=1,WEEKDAY($A45)=7)</formula>
    </cfRule>
  </conditionalFormatting>
  <conditionalFormatting sqref="L46">
    <cfRule type="expression" dxfId="112" priority="12">
      <formula>OR(WEEKDAY($A46)=1,WEEKDAY($A46)=7)</formula>
    </cfRule>
  </conditionalFormatting>
  <conditionalFormatting sqref="L47">
    <cfRule type="expression" dxfId="111" priority="11">
      <formula>OR(WEEKDAY($A47)=1,WEEKDAY($A47)=7)</formula>
    </cfRule>
  </conditionalFormatting>
  <conditionalFormatting sqref="L48">
    <cfRule type="expression" dxfId="110" priority="10">
      <formula>OR(WEEKDAY($A48)=1,WEEKDAY($A48)=7)</formula>
    </cfRule>
  </conditionalFormatting>
  <conditionalFormatting sqref="L49">
    <cfRule type="expression" dxfId="109" priority="9">
      <formula>OR(WEEKDAY($A49)=1,WEEKDAY($A49)=7)</formula>
    </cfRule>
  </conditionalFormatting>
  <conditionalFormatting sqref="K41">
    <cfRule type="expression" dxfId="108" priority="8">
      <formula>A41&gt;TODAY()</formula>
    </cfRule>
  </conditionalFormatting>
  <conditionalFormatting sqref="K40">
    <cfRule type="expression" dxfId="107" priority="7">
      <formula>A40&gt;TODAY()</formula>
    </cfRule>
  </conditionalFormatting>
  <conditionalFormatting sqref="K39:K49">
    <cfRule type="expression" dxfId="106" priority="6">
      <formula>A39&gt;TODAY()</formula>
    </cfRule>
  </conditionalFormatting>
  <conditionalFormatting sqref="K19:K49">
    <cfRule type="expression" dxfId="105" priority="5">
      <formula>A19&gt;TODAY()</formula>
    </cfRule>
  </conditionalFormatting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&amp;R&amp;G</oddHeader>
    <oddFooter>&amp;L&amp;9 7.5.3.07/001&amp;C&amp;9© Bischöfliches Generalvikariat Osnabrück, Abteilung Kirchengemeinden&amp;R&amp;9Stand: Januar 2019</oddFooter>
  </headerFooter>
  <ignoredErrors>
    <ignoredError sqref="C3:I5 C8:I8" unlockedFormula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Zusammenfassung</vt:lpstr>
    </vt:vector>
  </TitlesOfParts>
  <Company>Bistum Osnabrück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 Vertretungskräfte in Kitas</dc:title>
  <dc:creator>Christian Steffen;Bischöfliches Generalvikariat Osnabrück;Abteilung Kirchengemeinden</dc:creator>
  <cp:keywords>Personal Kindertagesstätten</cp:keywords>
  <cp:lastModifiedBy>Kutscher, Ilona</cp:lastModifiedBy>
  <cp:lastPrinted>2024-03-05T08:29:24Z</cp:lastPrinted>
  <dcterms:created xsi:type="dcterms:W3CDTF">2014-01-09T13:44:17Z</dcterms:created>
  <dcterms:modified xsi:type="dcterms:W3CDTF">2024-03-05T08:30:00Z</dcterms:modified>
  <cp:category>Personal Kindertagesstätten</cp:category>
  <cp:contentStatus>Hilfestellung zur Arbeitszeitberechnung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Save">
    <vt:lpwstr>1/29/2019 10:16:52 AM</vt:lpwstr>
  </property>
  <property fmtid="{D5CDD505-2E9C-101B-9397-08002B2CF9AE}" pid="3" name="OS_LastSaveUser">
    <vt:lpwstr>B.VOELLER</vt:lpwstr>
  </property>
  <property fmtid="{D5CDD505-2E9C-101B-9397-08002B2CF9AE}" pid="4" name="OS_LastDocumentSaved">
    <vt:bool>true</vt:bool>
  </property>
  <property fmtid="{D5CDD505-2E9C-101B-9397-08002B2CF9AE}" pid="5" name="os_autosavelastposition42472">
    <vt:lpwstr>Januar|3|3</vt:lpwstr>
  </property>
  <property fmtid="{D5CDD505-2E9C-101B-9397-08002B2CF9AE}" pid="6" name="MustSave">
    <vt:bool>false</vt:bool>
  </property>
  <property fmtid="{D5CDD505-2E9C-101B-9397-08002B2CF9AE}" pid="7" name="OS_LastOpenTime">
    <vt:lpwstr>1/17/2019 7:09:34 AM</vt:lpwstr>
  </property>
  <property fmtid="{D5CDD505-2E9C-101B-9397-08002B2CF9AE}" pid="8" name="OS_LastOpenUser">
    <vt:lpwstr>B.VOELLER</vt:lpwstr>
  </property>
  <property fmtid="{D5CDD505-2E9C-101B-9397-08002B2CF9AE}" pid="9" name="OS_Übernahme">
    <vt:bool>true</vt:bool>
  </property>
  <property fmtid="{D5CDD505-2E9C-101B-9397-08002B2CF9AE}" pid="10" name="OS_AutoÜbernahme">
    <vt:bool>false</vt:bool>
  </property>
  <property fmtid="{D5CDD505-2E9C-101B-9397-08002B2CF9AE}" pid="11" name="os_autosavelastposition42507">
    <vt:lpwstr>Januar|3|3</vt:lpwstr>
  </property>
</Properties>
</file>